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slicers/slicer1.xml" ContentType="application/vnd.ms-excel.slicer+xml"/>
  <Override PartName="/xl/slicers/slicer2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slicers/slicer3.xml" ContentType="application/vnd.ms-excel.slicer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5.xml" ContentType="application/vnd.openxmlformats-officedocument.spreadsheetml.table+xml"/>
  <Override PartName="/xl/queryTables/queryTable1.xml" ContentType="application/vnd.openxmlformats-officedocument.spreadsheetml.queryTable+xml"/>
  <Override PartName="/xl/tables/table6.xml" ContentType="application/vnd.openxmlformats-officedocument.spreadsheetml.table+xml"/>
  <Override PartName="/xl/queryTables/queryTable2.xml" ContentType="application/vnd.openxmlformats-officedocument.spreadsheetml.queryTable+xml"/>
  <Override PartName="/xl/tables/table7.xml" ContentType="application/vnd.openxmlformats-officedocument.spreadsheetml.table+xml"/>
  <Override PartName="/xl/queryTables/queryTable3.xml" ContentType="application/vnd.openxmlformats-officedocument.spreadsheetml.queryTable+xml"/>
  <Override PartName="/xl/pivotTables/pivotTable1.xml" ContentType="application/vnd.openxmlformats-officedocument.spreadsheetml.pivotTable+xml"/>
  <Override PartName="/xl/tables/table8.xml" ContentType="application/vnd.openxmlformats-officedocument.spreadsheetml.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b15eab8999398a0/Documentos/"/>
    </mc:Choice>
  </mc:AlternateContent>
  <xr:revisionPtr revIDLastSave="36" documentId="8_{36DC4F16-4CA6-453E-96DA-796B21FDC06D}" xr6:coauthVersionLast="47" xr6:coauthVersionMax="47" xr10:uidLastSave="{94E16B0A-C914-4056-A425-9E73ED9B50B9}"/>
  <bookViews>
    <workbookView xWindow="-120" yWindow="-120" windowWidth="20730" windowHeight="11040" tabRatio="883" xr2:uid="{A9158407-120E-413E-923F-74F1DAC00E32}"/>
  </bookViews>
  <sheets>
    <sheet name="HomePage" sheetId="5" r:id="rId1"/>
    <sheet name="Janeiro" sheetId="1" r:id="rId2"/>
    <sheet name="Fevereiro" sheetId="6" r:id="rId3"/>
    <sheet name="Março" sheetId="7" r:id="rId4"/>
    <sheet name="Metas" sheetId="2" r:id="rId5"/>
    <sheet name="Dash Finanças" sheetId="4" r:id="rId6"/>
    <sheet name="Dash-metas" sheetId="3" r:id="rId7"/>
    <sheet name="Mes1" sheetId="8" state="hidden" r:id="rId8"/>
    <sheet name="Mes2" sheetId="9" state="hidden" r:id="rId9"/>
    <sheet name="Mes3" sheetId="10" state="hidden" r:id="rId10"/>
    <sheet name="Gráfico e Tabela dinamica" sheetId="14" state="hidden" r:id="rId11"/>
    <sheet name="Base_de_dados" sheetId="11" r:id="rId12"/>
  </sheets>
  <definedNames>
    <definedName name="DadosExternos_1" localSheetId="11" hidden="1">Base_de_dados!$A$1:$K$46</definedName>
    <definedName name="DadosExternos_1" localSheetId="7" hidden="1">'Mes1'!$A$1:$I$16</definedName>
    <definedName name="DadosExternos_1" localSheetId="8" hidden="1">'Mes2'!$A$1:$I$16</definedName>
    <definedName name="DadosExternos_1" localSheetId="9" hidden="1">'Mes3'!$A$1:$I$16</definedName>
    <definedName name="SegmentaçãodeDados_Categoria">#N/A</definedName>
    <definedName name="SegmentaçãodeDados_Categoria1">#N/A</definedName>
    <definedName name="SegmentaçãodeDados_Categoria2">#N/A</definedName>
    <definedName name="SegmentaçãodeDados_Conclusão">#N/A</definedName>
    <definedName name="SegmentaçãodeDados_Dia">#N/A</definedName>
    <definedName name="SegmentaçãodeDados_Forma_de_recebimento_ou_pagamento1">#N/A</definedName>
    <definedName name="SegmentaçãodeDados_Mês">#N/A</definedName>
  </definedNames>
  <calcPr calcId="181029"/>
  <pivotCaches>
    <pivotCache cacheId="146" r:id="rId13"/>
  </pivotCaches>
  <extLst>
    <ext xmlns:x14="http://schemas.microsoft.com/office/spreadsheetml/2009/9/main" uri="{BBE1A952-AA13-448e-AADC-164F8A28A991}">
      <x14:slicerCaches>
        <x14:slicerCache r:id="rId14"/>
        <x14:slicerCache r:id="rId15"/>
        <x14:slicerCache r:id="rId1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7"/>
        <x14:slicerCache r:id="rId18"/>
        <x14:slicerCache r:id="rId19"/>
        <x14:slicerCache r:id="rId20"/>
      </x15:slicerCache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7" l="1"/>
  <c r="G16" i="7"/>
  <c r="G15" i="7"/>
  <c r="G14" i="7"/>
  <c r="G13" i="7"/>
  <c r="G12" i="7"/>
  <c r="G11" i="7"/>
  <c r="G10" i="7"/>
  <c r="G9" i="7"/>
  <c r="M8" i="7"/>
  <c r="K8" i="7"/>
  <c r="X2" i="7" s="1"/>
  <c r="X3" i="7" s="1"/>
  <c r="W3" i="7" s="1"/>
  <c r="G8" i="7"/>
  <c r="G7" i="7"/>
  <c r="G6" i="7"/>
  <c r="G5" i="7"/>
  <c r="M4" i="7"/>
  <c r="M12" i="7" s="1"/>
  <c r="K4" i="7"/>
  <c r="G4" i="7"/>
  <c r="G3" i="7"/>
  <c r="M12" i="1"/>
  <c r="G17" i="6"/>
  <c r="G16" i="6"/>
  <c r="G15" i="6"/>
  <c r="G14" i="6"/>
  <c r="G13" i="6"/>
  <c r="G12" i="6"/>
  <c r="G11" i="6"/>
  <c r="G10" i="6"/>
  <c r="G9" i="6"/>
  <c r="M8" i="6"/>
  <c r="G8" i="6"/>
  <c r="G7" i="6"/>
  <c r="G5" i="6"/>
  <c r="M4" i="6"/>
  <c r="M12" i="6" s="1"/>
  <c r="K4" i="6"/>
  <c r="G4" i="6"/>
  <c r="K8" i="6" s="1"/>
  <c r="G3" i="6"/>
  <c r="K4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M8" i="1"/>
  <c r="M4" i="1"/>
  <c r="A1" i="3"/>
  <c r="I9" i="2"/>
  <c r="J9" i="2" s="1"/>
  <c r="I5" i="2"/>
  <c r="J5" i="2" s="1"/>
  <c r="I39" i="2"/>
  <c r="J39" i="2" s="1"/>
  <c r="I38" i="2"/>
  <c r="J38" i="2" s="1"/>
  <c r="I37" i="2"/>
  <c r="J37" i="2" s="1"/>
  <c r="I36" i="2"/>
  <c r="J36" i="2" s="1"/>
  <c r="I35" i="2"/>
  <c r="J35" i="2" s="1"/>
  <c r="I34" i="2"/>
  <c r="J34" i="2" s="1"/>
  <c r="I33" i="2"/>
  <c r="J33" i="2" s="1"/>
  <c r="I32" i="2"/>
  <c r="J32" i="2" s="1"/>
  <c r="I31" i="2"/>
  <c r="J31" i="2" s="1"/>
  <c r="I30" i="2"/>
  <c r="J30" i="2" s="1"/>
  <c r="I29" i="2"/>
  <c r="J29" i="2" s="1"/>
  <c r="I28" i="2"/>
  <c r="J28" i="2" s="1"/>
  <c r="I27" i="2"/>
  <c r="J27" i="2" s="1"/>
  <c r="I26" i="2"/>
  <c r="J26" i="2" s="1"/>
  <c r="I25" i="2"/>
  <c r="J25" i="2" s="1"/>
  <c r="I24" i="2"/>
  <c r="J24" i="2" s="1"/>
  <c r="I23" i="2"/>
  <c r="J23" i="2" s="1"/>
  <c r="I22" i="2"/>
  <c r="J22" i="2" s="1"/>
  <c r="I21" i="2"/>
  <c r="J21" i="2" s="1"/>
  <c r="I20" i="2"/>
  <c r="J20" i="2" s="1"/>
  <c r="I19" i="2"/>
  <c r="J19" i="2" s="1"/>
  <c r="I18" i="2"/>
  <c r="J18" i="2" s="1"/>
  <c r="I17" i="2"/>
  <c r="J17" i="2" s="1"/>
  <c r="I16" i="2"/>
  <c r="J16" i="2" s="1"/>
  <c r="I15" i="2"/>
  <c r="J15" i="2" s="1"/>
  <c r="I14" i="2"/>
  <c r="J14" i="2" s="1"/>
  <c r="I13" i="2"/>
  <c r="J13" i="2" s="1"/>
  <c r="I12" i="2"/>
  <c r="J12" i="2" s="1"/>
  <c r="I11" i="2"/>
  <c r="J11" i="2" s="1"/>
  <c r="I10" i="2"/>
  <c r="J10" i="2" s="1"/>
  <c r="I8" i="2"/>
  <c r="J8" i="2" s="1"/>
  <c r="I7" i="2"/>
  <c r="J7" i="2" s="1"/>
  <c r="I6" i="2"/>
  <c r="J6" i="2" s="1"/>
  <c r="AC4" i="4" l="1"/>
  <c r="K12" i="7"/>
  <c r="X2" i="6"/>
  <c r="X3" i="6" s="1"/>
  <c r="W3" i="6" s="1"/>
  <c r="X4" i="6" s="1"/>
  <c r="X4" i="7"/>
  <c r="K8" i="1"/>
  <c r="X2" i="1" s="1"/>
  <c r="X3" i="1" s="1"/>
  <c r="K12" i="6"/>
  <c r="AC3" i="4" l="1"/>
  <c r="W7" i="4" s="1"/>
  <c r="W8" i="4" s="1"/>
  <c r="W2" i="4" s="1"/>
  <c r="W3" i="1"/>
  <c r="X4" i="1" s="1"/>
  <c r="K12" i="1"/>
  <c r="AC5" i="4" l="1"/>
  <c r="V8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D2ED240-4E7A-4188-8066-FE568D5C7437}" keepAlive="1" name="Consulta - Fevereiro" description="Conexão com a consulta 'Fevereiro' na pasta de trabalho." type="5" refreshedVersion="8" background="1" saveData="1">
    <dbPr connection="Provider=Microsoft.Mashup.OleDb.1;Data Source=$Workbook$;Location=Fevereiro;Extended Properties=&quot;&quot;" command="SELECT * FROM [Fevereiro]"/>
  </connection>
  <connection id="2" xr16:uid="{D34F0AB0-6B6F-43C0-B8C2-CEC51668DA08}" keepAlive="1" name="Consulta - Janeiro" description="Conexão com a consulta 'Janeiro' na pasta de trabalho." type="5" refreshedVersion="8" background="1" saveData="1">
    <dbPr connection="Provider=Microsoft.Mashup.OleDb.1;Data Source=$Workbook$;Location=Janeiro;Extended Properties=&quot;&quot;" command="SELECT * FROM [Janeiro]"/>
  </connection>
  <connection id="3" xr16:uid="{BBEC51A1-3684-45EA-9AB9-8D5EC3670445}" keepAlive="1" name="Consulta - Março" description="Conexão com a consulta 'Março' na pasta de trabalho." type="5" refreshedVersion="8" background="1" saveData="1">
    <dbPr connection="Provider=Microsoft.Mashup.OleDb.1;Data Source=$Workbook$;Location=Março;Extended Properties=&quot;&quot;" command="SELECT * FROM [Março]"/>
  </connection>
  <connection id="4" xr16:uid="{4B530B29-9F61-474B-8AF0-23FE834C61F5}" keepAlive="1" name="Consulta - Mescla" description="Conexão com a consulta 'Mescla' na pasta de trabalho." type="5" refreshedVersion="8" background="1" saveData="1">
    <dbPr connection="Provider=Microsoft.Mashup.OleDb.1;Data Source=$Workbook$;Location=Mescla;Extended Properties=&quot;&quot;" command="SELECT * FROM [Mescla]"/>
  </connection>
</connections>
</file>

<file path=xl/sharedStrings.xml><?xml version="1.0" encoding="utf-8"?>
<sst xmlns="http://schemas.openxmlformats.org/spreadsheetml/2006/main" count="811" uniqueCount="83">
  <si>
    <t>Salário</t>
  </si>
  <si>
    <t>Mercado</t>
  </si>
  <si>
    <t>Lazer</t>
  </si>
  <si>
    <t>Serviços freelancer</t>
  </si>
  <si>
    <t>Restaurante</t>
  </si>
  <si>
    <t>Internet</t>
  </si>
  <si>
    <t>Água</t>
  </si>
  <si>
    <t>Luz</t>
  </si>
  <si>
    <t>Financiamento</t>
  </si>
  <si>
    <t>Ração</t>
  </si>
  <si>
    <t>Descrição</t>
  </si>
  <si>
    <t>Entradas</t>
  </si>
  <si>
    <t>Saldo</t>
  </si>
  <si>
    <t>Categoria</t>
  </si>
  <si>
    <t>Atual</t>
  </si>
  <si>
    <t>Objetivo</t>
  </si>
  <si>
    <t>Percentual</t>
  </si>
  <si>
    <t>Conclusão</t>
  </si>
  <si>
    <t>Leitura de livros</t>
  </si>
  <si>
    <t>Checkins de academia</t>
  </si>
  <si>
    <t>Reservas $</t>
  </si>
  <si>
    <t>Viagem</t>
  </si>
  <si>
    <t>Saúde mental e emocional</t>
  </si>
  <si>
    <t>Desenvolvimento de hábitos positivos</t>
  </si>
  <si>
    <t>Crescimento na carreira</t>
  </si>
  <si>
    <t>Novas habilidades e certificações</t>
  </si>
  <si>
    <t>Leitura e estudo contínuo</t>
  </si>
  <si>
    <t>Idiomas</t>
  </si>
  <si>
    <t>Saúde física</t>
  </si>
  <si>
    <t>Autocuidado e equilíbrio vida-trabalho</t>
  </si>
  <si>
    <t>Organização financeira</t>
  </si>
  <si>
    <t>Reserva de emergência</t>
  </si>
  <si>
    <t>Investimentos</t>
  </si>
  <si>
    <t>Cartão crédito 1</t>
  </si>
  <si>
    <t>Cartão crédito 2</t>
  </si>
  <si>
    <t>Finanças Janeiro - 2026</t>
  </si>
  <si>
    <t>Porcentual gasto</t>
  </si>
  <si>
    <t>Metas - 2026</t>
  </si>
  <si>
    <t>Testando a porcentagem</t>
  </si>
  <si>
    <t>Vendas</t>
  </si>
  <si>
    <t>Serviços prestados</t>
  </si>
  <si>
    <t>Outras receitas</t>
  </si>
  <si>
    <t>Despesas administrativas</t>
  </si>
  <si>
    <t>Impostos</t>
  </si>
  <si>
    <t>Contabilidade</t>
  </si>
  <si>
    <t>Insumo</t>
  </si>
  <si>
    <t>Taxa de juros do cartão</t>
  </si>
  <si>
    <t>Marketing</t>
  </si>
  <si>
    <t>Fornecedores</t>
  </si>
  <si>
    <t>Data</t>
  </si>
  <si>
    <t>Descrição da Categoria</t>
  </si>
  <si>
    <t>Saidas</t>
  </si>
  <si>
    <t>Salário CLT/PJ</t>
  </si>
  <si>
    <t>Supermercado</t>
  </si>
  <si>
    <t>Uber / Gasolina</t>
  </si>
  <si>
    <t>Locomoção</t>
  </si>
  <si>
    <t>Contas básicas - Água e Luz</t>
  </si>
  <si>
    <t>Aluguel ou Financiamento</t>
  </si>
  <si>
    <t>Estimativa</t>
  </si>
  <si>
    <t>Real</t>
  </si>
  <si>
    <t>Crédito</t>
  </si>
  <si>
    <t>PIX</t>
  </si>
  <si>
    <t>Dinheiro</t>
  </si>
  <si>
    <t>Forma de recebimento ou pagamento</t>
  </si>
  <si>
    <t>Débito</t>
  </si>
  <si>
    <t>Alimentação</t>
  </si>
  <si>
    <t>Streaming</t>
  </si>
  <si>
    <t>Assinaturas</t>
  </si>
  <si>
    <t>Saúde</t>
  </si>
  <si>
    <t>Academia</t>
  </si>
  <si>
    <t>Pagamento único</t>
  </si>
  <si>
    <t>Valor Pago</t>
  </si>
  <si>
    <t>Quantidade de Parcelas</t>
  </si>
  <si>
    <t>Valor Total</t>
  </si>
  <si>
    <t>Finanças Feveriro - 2026</t>
  </si>
  <si>
    <t>Soma de Valor Pago</t>
  </si>
  <si>
    <t>Mês</t>
  </si>
  <si>
    <t>Dia</t>
  </si>
  <si>
    <t>Despesas</t>
  </si>
  <si>
    <t>Receita</t>
  </si>
  <si>
    <t>Saldo final</t>
  </si>
  <si>
    <t>Forma de Pagamento</t>
  </si>
  <si>
    <t>Finanças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</si>
</sst>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2" fillId="3" borderId="4" xfId="0" applyFont="1" applyFill="1" applyBorder="1" applyAlignment="1">
      <alignment horizontal="center"/>
    </xf>
    <xf numFmtId="9" fontId="0" fillId="0" borderId="0" xfId="1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8" borderId="9" xfId="0" applyFill="1" applyBorder="1"/>
    <xf numFmtId="0" fontId="0" fillId="8" borderId="10" xfId="0" applyFill="1" applyBorder="1"/>
    <xf numFmtId="0" fontId="0" fillId="8" borderId="0" xfId="0" applyFill="1"/>
    <xf numFmtId="0" fontId="0" fillId="9" borderId="0" xfId="0" applyFill="1"/>
    <xf numFmtId="0" fontId="0" fillId="9" borderId="9" xfId="0" applyFill="1" applyBorder="1"/>
    <xf numFmtId="0" fontId="0" fillId="9" borderId="10" xfId="0" applyFill="1" applyBorder="1"/>
    <xf numFmtId="0" fontId="0" fillId="9" borderId="11" xfId="0" applyFill="1" applyBorder="1"/>
    <xf numFmtId="0" fontId="0" fillId="9" borderId="12" xfId="0" applyFill="1" applyBorder="1"/>
    <xf numFmtId="0" fontId="0" fillId="9" borderId="13" xfId="0" applyFill="1" applyBorder="1"/>
    <xf numFmtId="0" fontId="4" fillId="7" borderId="0" xfId="0" applyFont="1" applyFill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2" fillId="6" borderId="4" xfId="0" applyFon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164" fontId="0" fillId="11" borderId="5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0" fontId="0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8" fontId="0" fillId="2" borderId="5" xfId="0" applyNumberFormat="1" applyFill="1" applyBorder="1" applyAlignment="1">
      <alignment horizontal="center"/>
    </xf>
    <xf numFmtId="0" fontId="8" fillId="9" borderId="0" xfId="0" applyFont="1" applyFill="1"/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distributed"/>
    </xf>
    <xf numFmtId="0" fontId="3" fillId="0" borderId="2" xfId="0" applyFont="1" applyBorder="1" applyAlignment="1">
      <alignment horizontal="center" vertical="distributed"/>
    </xf>
    <xf numFmtId="0" fontId="3" fillId="0" borderId="3" xfId="0" applyFont="1" applyBorder="1" applyAlignment="1">
      <alignment horizontal="center" vertical="distributed"/>
    </xf>
    <xf numFmtId="0" fontId="3" fillId="5" borderId="1" xfId="0" applyFont="1" applyFill="1" applyBorder="1" applyAlignment="1">
      <alignment horizontal="center" vertical="distributed"/>
    </xf>
    <xf numFmtId="0" fontId="3" fillId="5" borderId="2" xfId="0" applyFont="1" applyFill="1" applyBorder="1" applyAlignment="1">
      <alignment horizontal="center" vertical="distributed"/>
    </xf>
    <xf numFmtId="0" fontId="7" fillId="12" borderId="6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7" fillId="12" borderId="9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NumberFormat="1"/>
    <xf numFmtId="22" fontId="0" fillId="0" borderId="0" xfId="0" applyNumberFormat="1"/>
    <xf numFmtId="0" fontId="0" fillId="0" borderId="0" xfId="0" pivotButton="1"/>
    <xf numFmtId="4" fontId="0" fillId="0" borderId="0" xfId="0" applyNumberFormat="1"/>
    <xf numFmtId="0" fontId="10" fillId="9" borderId="0" xfId="0" applyFont="1" applyFill="1"/>
    <xf numFmtId="1" fontId="10" fillId="9" borderId="0" xfId="0" applyNumberFormat="1" applyFont="1" applyFill="1"/>
    <xf numFmtId="9" fontId="10" fillId="9" borderId="0" xfId="1" applyFont="1" applyFill="1"/>
    <xf numFmtId="9" fontId="10" fillId="9" borderId="0" xfId="0" applyNumberFormat="1" applyFont="1" applyFill="1"/>
    <xf numFmtId="0" fontId="10" fillId="0" borderId="0" xfId="0" applyFont="1"/>
    <xf numFmtId="8" fontId="10" fillId="0" borderId="0" xfId="0" applyNumberFormat="1" applyFont="1"/>
    <xf numFmtId="9" fontId="4" fillId="0" borderId="0" xfId="0" applyNumberFormat="1" applyFont="1"/>
  </cellXfs>
  <cellStyles count="2">
    <cellStyle name="Normal" xfId="0" builtinId="0"/>
    <cellStyle name="Porcentagem" xfId="1" builtinId="5"/>
  </cellStyles>
  <dxfs count="80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d/mm/yyyy\ h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d/mm/yyyy\ h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d/mm/yyyy\ h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d/mm/yyyy\ hh:mm"/>
    </dxf>
    <dxf>
      <numFmt numFmtId="4" formatCode="#,##0.00"/>
    </dxf>
    <dxf>
      <numFmt numFmtId="4" formatCode="#,##0.00"/>
    </dxf>
    <dxf>
      <fill>
        <patternFill>
          <fgColor theme="1"/>
          <bgColor theme="8" tint="-0.499984740745262"/>
        </patternFill>
      </fill>
    </dxf>
    <dxf>
      <fill>
        <patternFill>
          <bgColor rgb="FFFF0000"/>
        </patternFill>
      </fill>
    </dxf>
    <dxf>
      <fill>
        <patternFill>
          <fgColor theme="1"/>
          <bgColor theme="8" tint="-0.499984740745262"/>
        </patternFill>
      </fill>
    </dxf>
    <dxf>
      <fill>
        <patternFill>
          <bgColor rgb="FFFF0000"/>
        </patternFill>
      </fill>
    </dxf>
    <dxf>
      <fill>
        <patternFill>
          <fgColor theme="1"/>
          <bgColor theme="8" tint="-0.499984740745262"/>
        </patternFill>
      </fill>
    </dxf>
    <dxf>
      <fill>
        <patternFill>
          <bgColor rgb="FFFF0000"/>
        </patternFill>
      </fill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R$&quot;\ 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R$&quot;\ #,##0.0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64" formatCode="&quot;R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alignment horizontal="general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R$&quot;\ 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R$&quot;\ #,##0.0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64" formatCode="&quot;R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alignment horizontal="general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R$&quot;\ 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R$&quot;\ #,##0.0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64" formatCode="&quot;R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alignment horizontal="general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microsoft.com/office/2007/relationships/slicerCache" Target="slicerCaches/slicerCache5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7/relationships/slicerCache" Target="slicerCaches/slicerCache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07/relationships/slicerCache" Target="slicerCaches/slicerCache3.xml"/><Relationship Id="rId20" Type="http://schemas.microsoft.com/office/2007/relationships/slicerCache" Target="slicerCaches/slicerCache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07/relationships/slicerCache" Target="slicerCaches/slicerCache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1.xml"/><Relationship Id="rId22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2-4F50-9F20-E58A699756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2-4F50-9F20-E58A6997560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'Dash Finanças'!$V$7:$V$8</c:f>
              <c:strCache>
                <c:ptCount val="2"/>
                <c:pt idx="0">
                  <c:v>Porcentual gasto</c:v>
                </c:pt>
                <c:pt idx="1">
                  <c:v>Você está dentro do limite em</c:v>
                </c:pt>
              </c:strCache>
            </c:strRef>
          </c:cat>
          <c:val>
            <c:numRef>
              <c:f>'Dash Finanças'!$W$7:$W$8</c:f>
              <c:numCache>
                <c:formatCode>0%</c:formatCode>
                <c:ptCount val="2"/>
                <c:pt idx="0">
                  <c:v>0.67170692431561996</c:v>
                </c:pt>
                <c:pt idx="1">
                  <c:v>0.32829307568438004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02-4F50-9F20-E58A6997560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[Planilha_Financeira.xlsx]Gráfico e Tabela dinamica!Tabela dinâmica87</c:name>
    <c:fmtId val="2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e Tabela dinamica'!$C$3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e Tabela dinamica'!$A$4:$B$8</c:f>
              <c:multiLvlStrCache>
                <c:ptCount val="5"/>
                <c:lvl>
                  <c:pt idx="0">
                    <c:v>Saidas</c:v>
                  </c:pt>
                  <c:pt idx="1">
                    <c:v>Saidas</c:v>
                  </c:pt>
                  <c:pt idx="2">
                    <c:v>Saidas</c:v>
                  </c:pt>
                  <c:pt idx="3">
                    <c:v>Entradas</c:v>
                  </c:pt>
                  <c:pt idx="4">
                    <c:v>Saidas</c:v>
                  </c:pt>
                </c:lvl>
                <c:lvl>
                  <c:pt idx="0">
                    <c:v>Crédito</c:v>
                  </c:pt>
                  <c:pt idx="1">
                    <c:v>Débito</c:v>
                  </c:pt>
                  <c:pt idx="2">
                    <c:v>Dinheiro</c:v>
                  </c:pt>
                  <c:pt idx="3">
                    <c:v>PIX</c:v>
                  </c:pt>
                </c:lvl>
              </c:multiLvlStrCache>
            </c:multiLvlStrRef>
          </c:cat>
          <c:val>
            <c:numRef>
              <c:f>'Gráfico e Tabela dinamica'!$C$4:$C$8</c:f>
              <c:numCache>
                <c:formatCode>#,##0.00</c:formatCode>
                <c:ptCount val="5"/>
                <c:pt idx="0">
                  <c:v>300</c:v>
                </c:pt>
                <c:pt idx="1">
                  <c:v>1960</c:v>
                </c:pt>
                <c:pt idx="2">
                  <c:v>1160</c:v>
                </c:pt>
                <c:pt idx="3">
                  <c:v>14490</c:v>
                </c:pt>
                <c:pt idx="4">
                  <c:v>6331.3667999999998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2-4C11-B7F8-5FDE03FB48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82579440"/>
        <c:axId val="1882581840"/>
      </c:barChart>
      <c:catAx>
        <c:axId val="188257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82581840"/>
        <c:crosses val="autoZero"/>
        <c:auto val="1"/>
        <c:lblAlgn val="ctr"/>
        <c:lblOffset val="100"/>
        <c:noMultiLvlLbl val="0"/>
      </c:catAx>
      <c:valAx>
        <c:axId val="188258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8257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Percentual das metas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tx>
            <c:strRef>
              <c:f>Metas!$I$4</c:f>
              <c:strCache>
                <c:ptCount val="1"/>
                <c:pt idx="0">
                  <c:v>Percentual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Metas!$F$5:$F$39</c:f>
              <c:strCache>
                <c:ptCount val="5"/>
                <c:pt idx="0">
                  <c:v>Leitura e estudo contínuo</c:v>
                </c:pt>
                <c:pt idx="1">
                  <c:v>Saúde física</c:v>
                </c:pt>
                <c:pt idx="2">
                  <c:v>Reserva de emergência</c:v>
                </c:pt>
                <c:pt idx="3">
                  <c:v>Lazer</c:v>
                </c:pt>
                <c:pt idx="4">
                  <c:v>Idiomas</c:v>
                </c:pt>
              </c:strCache>
            </c:strRef>
          </c:cat>
          <c:val>
            <c:numRef>
              <c:f>Metas!$I$5:$I$39</c:f>
              <c:numCache>
                <c:formatCode>0.00%</c:formatCode>
                <c:ptCount val="35"/>
                <c:pt idx="0">
                  <c:v>4.1666666666666664E-2</c:v>
                </c:pt>
                <c:pt idx="1">
                  <c:v>4.0000000000000001E-3</c:v>
                </c:pt>
                <c:pt idx="2">
                  <c:v>1E-3</c:v>
                </c:pt>
                <c:pt idx="3">
                  <c:v>8.3333333333333329E-2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02-43E9-A0D7-CAFAA0165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40192464"/>
        <c:axId val="14019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Metas!$G$4</c15:sqref>
                        </c15:formulaRef>
                      </c:ext>
                    </c:extLst>
                    <c:strCache>
                      <c:ptCount val="1"/>
                      <c:pt idx="0">
                        <c:v>Atual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Metas!$F$5:$F$39</c15:sqref>
                        </c15:formulaRef>
                      </c:ext>
                    </c:extLst>
                    <c:strCache>
                      <c:ptCount val="5"/>
                      <c:pt idx="0">
                        <c:v>Leitura e estudo contínuo</c:v>
                      </c:pt>
                      <c:pt idx="1">
                        <c:v>Saúde física</c:v>
                      </c:pt>
                      <c:pt idx="2">
                        <c:v>Reserva de emergência</c:v>
                      </c:pt>
                      <c:pt idx="3">
                        <c:v>Lazer</c:v>
                      </c:pt>
                      <c:pt idx="4">
                        <c:v>Idiomas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Metas!$G$5:$G$39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1</c:v>
                      </c:pt>
                      <c:pt idx="1">
                        <c:v>1</c:v>
                      </c:pt>
                      <c:pt idx="2">
                        <c:v>10</c:v>
                      </c:pt>
                      <c:pt idx="3">
                        <c:v>1</c:v>
                      </c:pt>
                      <c:pt idx="4">
                        <c:v>12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202-43E9-A0D7-CAFAA01652C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Metas!$H$4</c15:sqref>
                        </c15:formulaRef>
                      </c:ext>
                    </c:extLst>
                    <c:strCache>
                      <c:ptCount val="1"/>
                      <c:pt idx="0">
                        <c:v>Objetivo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Metas!$F$5:$F$39</c15:sqref>
                        </c15:formulaRef>
                      </c:ext>
                    </c:extLst>
                    <c:strCache>
                      <c:ptCount val="5"/>
                      <c:pt idx="0">
                        <c:v>Leitura e estudo contínuo</c:v>
                      </c:pt>
                      <c:pt idx="1">
                        <c:v>Saúde física</c:v>
                      </c:pt>
                      <c:pt idx="2">
                        <c:v>Reserva de emergência</c:v>
                      </c:pt>
                      <c:pt idx="3">
                        <c:v>Lazer</c:v>
                      </c:pt>
                      <c:pt idx="4">
                        <c:v>Idiomas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Metas!$H$5:$H$39</c15:sqref>
                        </c15:formulaRef>
                      </c:ext>
                    </c:extLst>
                    <c:numCache>
                      <c:formatCode>#,##0</c:formatCode>
                      <c:ptCount val="35"/>
                      <c:pt idx="0">
                        <c:v>24</c:v>
                      </c:pt>
                      <c:pt idx="1">
                        <c:v>250</c:v>
                      </c:pt>
                      <c:pt idx="2">
                        <c:v>10000</c:v>
                      </c:pt>
                      <c:pt idx="3">
                        <c:v>12</c:v>
                      </c:pt>
                      <c:pt idx="4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202-43E9-A0D7-CAFAA01652CC}"/>
                  </c:ext>
                </c:extLst>
              </c15:ser>
            </c15:filteredBarSeries>
          </c:ext>
        </c:extLst>
      </c:barChart>
      <c:catAx>
        <c:axId val="140192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191024"/>
        <c:crosses val="autoZero"/>
        <c:auto val="1"/>
        <c:lblAlgn val="ctr"/>
        <c:lblOffset val="100"/>
        <c:tickMarkSkip val="1"/>
        <c:noMultiLvlLbl val="0"/>
      </c:catAx>
      <c:valAx>
        <c:axId val="140191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192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hyperlink" Target="#'Dash-metas'!A1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Dash Finan&#231;as'!A1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2</xdr:row>
      <xdr:rowOff>0</xdr:rowOff>
    </xdr:from>
    <xdr:to>
      <xdr:col>15</xdr:col>
      <xdr:colOff>133350</xdr:colOff>
      <xdr:row>16</xdr:row>
      <xdr:rowOff>95249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741D678-9372-9052-319B-6DC65BB656BC}"/>
            </a:ext>
          </a:extLst>
        </xdr:cNvPr>
        <xdr:cNvSpPr txBox="1"/>
      </xdr:nvSpPr>
      <xdr:spPr>
        <a:xfrm>
          <a:off x="2428875" y="381000"/>
          <a:ext cx="6848475" cy="276224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000"/>
            <a:t>Caso você goste do material e queira contribuir de alguma forma, ficarei muito grato.</a:t>
          </a:r>
        </a:p>
        <a:p>
          <a:pPr algn="ctr"/>
          <a:br>
            <a:rPr lang="pt-BR" sz="2000"/>
          </a:br>
          <a:r>
            <a:rPr lang="pt-BR" sz="2000"/>
            <a:t>A chave Pix é o meu próprio número de WhatsApp.</a:t>
          </a:r>
          <a:br>
            <a:rPr lang="pt-BR" sz="2000"/>
          </a:br>
          <a:r>
            <a:rPr lang="pt-BR" sz="2000"/>
            <a:t>Sempre que tiver dúvidas relacionadas ao Excel ou até mesmo sugestões para eu criar, estarei à disposição para ajudar.</a:t>
          </a:r>
          <a:endParaRPr lang="pt-BR" sz="2000" baseline="0"/>
        </a:p>
        <a:p>
          <a:pPr algn="ctr"/>
          <a:endParaRPr lang="pt-BR" sz="2000" baseline="0"/>
        </a:p>
        <a:p>
          <a:pPr algn="ctr"/>
          <a:r>
            <a:rPr lang="pt-BR" sz="2000" baseline="0"/>
            <a:t>12992509452</a:t>
          </a:r>
          <a:endParaRPr lang="pt-BR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4</xdr:row>
      <xdr:rowOff>142875</xdr:rowOff>
    </xdr:from>
    <xdr:to>
      <xdr:col>4</xdr:col>
      <xdr:colOff>295275</xdr:colOff>
      <xdr:row>7</xdr:row>
      <xdr:rowOff>161925</xdr:rowOff>
    </xdr:to>
    <xdr:sp macro="" textlink="$AC$4">
      <xdr:nvSpPr>
        <xdr:cNvPr id="4" name="Retângulo: Cantos Arredondados 3">
          <a:extLst>
            <a:ext uri="{FF2B5EF4-FFF2-40B4-BE49-F238E27FC236}">
              <a16:creationId xmlns:a16="http://schemas.microsoft.com/office/drawing/2014/main" id="{4BF9F435-6723-5336-8DE9-6083F52E358E}"/>
            </a:ext>
          </a:extLst>
        </xdr:cNvPr>
        <xdr:cNvSpPr/>
      </xdr:nvSpPr>
      <xdr:spPr>
        <a:xfrm>
          <a:off x="1038225" y="904875"/>
          <a:ext cx="1695450" cy="5905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fld id="{BEE4997A-EB37-490D-BD59-D0179E20DE26}" type="TxLink">
            <a:rPr lang="en-US" sz="18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R$ 14.490,00</a:t>
          </a:fld>
          <a:endParaRPr lang="pt-BR" sz="1800" b="0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9</xdr:col>
      <xdr:colOff>38100</xdr:colOff>
      <xdr:row>4</xdr:row>
      <xdr:rowOff>95249</xdr:rowOff>
    </xdr:from>
    <xdr:to>
      <xdr:col>11</xdr:col>
      <xdr:colOff>361950</xdr:colOff>
      <xdr:row>7</xdr:row>
      <xdr:rowOff>161924</xdr:rowOff>
    </xdr:to>
    <xdr:sp macro="" textlink="$AC$3">
      <xdr:nvSpPr>
        <xdr:cNvPr id="5" name="Retângulo: Cantos Arredondados 4">
          <a:extLst>
            <a:ext uri="{FF2B5EF4-FFF2-40B4-BE49-F238E27FC236}">
              <a16:creationId xmlns:a16="http://schemas.microsoft.com/office/drawing/2014/main" id="{E16832D1-8517-4F66-A677-F6BD3E443386}"/>
            </a:ext>
          </a:extLst>
        </xdr:cNvPr>
        <xdr:cNvSpPr/>
      </xdr:nvSpPr>
      <xdr:spPr>
        <a:xfrm>
          <a:off x="5524500" y="857249"/>
          <a:ext cx="1543050" cy="638175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fld id="{F6733DF0-63F0-4D5A-A6B4-363998636654}" type="TxLink">
            <a:rPr lang="en-US" sz="18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R$ 9.733,03</a:t>
          </a:fld>
          <a:endParaRPr lang="pt-BR" sz="1800" b="0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16</xdr:col>
      <xdr:colOff>590549</xdr:colOff>
      <xdr:row>4</xdr:row>
      <xdr:rowOff>95249</xdr:rowOff>
    </xdr:from>
    <xdr:to>
      <xdr:col>19</xdr:col>
      <xdr:colOff>285750</xdr:colOff>
      <xdr:row>7</xdr:row>
      <xdr:rowOff>171450</xdr:rowOff>
    </xdr:to>
    <xdr:sp macro="" textlink="$AC$5">
      <xdr:nvSpPr>
        <xdr:cNvPr id="6" name="Retângulo: Cantos Arredondados 5">
          <a:extLst>
            <a:ext uri="{FF2B5EF4-FFF2-40B4-BE49-F238E27FC236}">
              <a16:creationId xmlns:a16="http://schemas.microsoft.com/office/drawing/2014/main" id="{0DF93F4B-8122-45BA-AD6E-E73F48E64E71}"/>
            </a:ext>
          </a:extLst>
        </xdr:cNvPr>
        <xdr:cNvSpPr/>
      </xdr:nvSpPr>
      <xdr:spPr>
        <a:xfrm>
          <a:off x="10344149" y="857249"/>
          <a:ext cx="1524001" cy="647701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3C39AF11-5D05-4FBF-85B6-A8ACDBCDDB95}" type="TxLink">
            <a:rPr lang="en-US" sz="18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R$ 4.756,97</a:t>
          </a:fld>
          <a:endParaRPr lang="pt-BR" sz="1800"/>
        </a:p>
      </xdr:txBody>
    </xdr:sp>
    <xdr:clientData/>
  </xdr:twoCellAnchor>
  <xdr:twoCellAnchor>
    <xdr:from>
      <xdr:col>1</xdr:col>
      <xdr:colOff>485775</xdr:colOff>
      <xdr:row>3</xdr:row>
      <xdr:rowOff>28575</xdr:rowOff>
    </xdr:from>
    <xdr:to>
      <xdr:col>4</xdr:col>
      <xdr:colOff>257175</xdr:colOff>
      <xdr:row>4</xdr:row>
      <xdr:rowOff>114300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625665DE-1BB0-541A-19E2-3F534EBD2F10}"/>
            </a:ext>
          </a:extLst>
        </xdr:cNvPr>
        <xdr:cNvSpPr txBox="1"/>
      </xdr:nvSpPr>
      <xdr:spPr>
        <a:xfrm>
          <a:off x="1095375" y="600075"/>
          <a:ext cx="1600200" cy="2762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/>
            <a:t>Receitas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11</xdr:col>
      <xdr:colOff>381000</xdr:colOff>
      <xdr:row>4</xdr:row>
      <xdr:rowOff>85725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D056DE5E-8FC1-451C-87C3-3412026B4BE2}"/>
            </a:ext>
          </a:extLst>
        </xdr:cNvPr>
        <xdr:cNvSpPr txBox="1"/>
      </xdr:nvSpPr>
      <xdr:spPr>
        <a:xfrm>
          <a:off x="5486400" y="571500"/>
          <a:ext cx="1600200" cy="2762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/>
            <a:t>Despesas</a:t>
          </a:r>
        </a:p>
      </xdr:txBody>
    </xdr:sp>
    <xdr:clientData/>
  </xdr:twoCellAnchor>
  <xdr:twoCellAnchor>
    <xdr:from>
      <xdr:col>16</xdr:col>
      <xdr:colOff>552450</xdr:colOff>
      <xdr:row>3</xdr:row>
      <xdr:rowOff>0</xdr:rowOff>
    </xdr:from>
    <xdr:to>
      <xdr:col>19</xdr:col>
      <xdr:colOff>323850</xdr:colOff>
      <xdr:row>4</xdr:row>
      <xdr:rowOff>85725</xdr:rowOff>
    </xdr:to>
    <xdr:sp macro="" textlink="$W$2">
      <xdr:nvSpPr>
        <xdr:cNvPr id="9" name="CaixaDeTexto 8">
          <a:extLst>
            <a:ext uri="{FF2B5EF4-FFF2-40B4-BE49-F238E27FC236}">
              <a16:creationId xmlns:a16="http://schemas.microsoft.com/office/drawing/2014/main" id="{19AD1D65-280C-4465-8C1D-C00D0348BCEE}"/>
            </a:ext>
          </a:extLst>
        </xdr:cNvPr>
        <xdr:cNvSpPr txBox="1"/>
      </xdr:nvSpPr>
      <xdr:spPr>
        <a:xfrm>
          <a:off x="10306050" y="571500"/>
          <a:ext cx="1600200" cy="2762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421019F1-415E-4F8F-860D-94A2235FCEB6}" type="TxLink"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pPr marL="0" indent="0" algn="ctr"/>
            <a:t>Saldo de</a:t>
          </a:fld>
          <a:endParaRPr lang="pt-BR" sz="1600" b="1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313019</xdr:colOff>
      <xdr:row>8</xdr:row>
      <xdr:rowOff>130734</xdr:rowOff>
    </xdr:from>
    <xdr:to>
      <xdr:col>15</xdr:col>
      <xdr:colOff>525930</xdr:colOff>
      <xdr:row>11</xdr:row>
      <xdr:rowOff>108323</xdr:rowOff>
    </xdr:to>
    <xdr:sp macro="" textlink="$V$8">
      <xdr:nvSpPr>
        <xdr:cNvPr id="12" name="Retângulo: Cantos Arredondados 11">
          <a:extLst>
            <a:ext uri="{FF2B5EF4-FFF2-40B4-BE49-F238E27FC236}">
              <a16:creationId xmlns:a16="http://schemas.microsoft.com/office/drawing/2014/main" id="{94E4A0FE-D8C7-E1FD-9930-D9CE75C2EAAD}"/>
            </a:ext>
          </a:extLst>
        </xdr:cNvPr>
        <xdr:cNvSpPr/>
      </xdr:nvSpPr>
      <xdr:spPr>
        <a:xfrm>
          <a:off x="8237819" y="1654734"/>
          <a:ext cx="1432111" cy="549089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5AFF3A97-C3C0-4658-9DD2-C5D2EFDDEB4B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Você está dentro do limite em</a:t>
          </a:fld>
          <a:endParaRPr lang="pt-BR" sz="1200"/>
        </a:p>
      </xdr:txBody>
    </xdr:sp>
    <xdr:clientData/>
  </xdr:twoCellAnchor>
  <xdr:twoCellAnchor>
    <xdr:from>
      <xdr:col>15</xdr:col>
      <xdr:colOff>549836</xdr:colOff>
      <xdr:row>8</xdr:row>
      <xdr:rowOff>119529</xdr:rowOff>
    </xdr:from>
    <xdr:to>
      <xdr:col>17</xdr:col>
      <xdr:colOff>460190</xdr:colOff>
      <xdr:row>11</xdr:row>
      <xdr:rowOff>108323</xdr:rowOff>
    </xdr:to>
    <xdr:sp macro="" textlink="$W$8">
      <xdr:nvSpPr>
        <xdr:cNvPr id="14" name="Retângulo: Cantos Arredondados 13">
          <a:extLst>
            <a:ext uri="{FF2B5EF4-FFF2-40B4-BE49-F238E27FC236}">
              <a16:creationId xmlns:a16="http://schemas.microsoft.com/office/drawing/2014/main" id="{E3F25588-3711-4BAC-AEC6-7CB13C87969F}"/>
            </a:ext>
          </a:extLst>
        </xdr:cNvPr>
        <xdr:cNvSpPr/>
      </xdr:nvSpPr>
      <xdr:spPr>
        <a:xfrm>
          <a:off x="9693836" y="1643529"/>
          <a:ext cx="1129554" cy="56029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2A377DB2-876D-447D-B27A-846745421CFF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33%</a:t>
          </a:fld>
          <a:endParaRPr lang="pt-BR" sz="2000" b="1"/>
        </a:p>
      </xdr:txBody>
    </xdr:sp>
    <xdr:clientData/>
  </xdr:twoCellAnchor>
  <xdr:twoCellAnchor>
    <xdr:from>
      <xdr:col>13</xdr:col>
      <xdr:colOff>480359</xdr:colOff>
      <xdr:row>11</xdr:row>
      <xdr:rowOff>156882</xdr:rowOff>
    </xdr:from>
    <xdr:to>
      <xdr:col>17</xdr:col>
      <xdr:colOff>536389</xdr:colOff>
      <xdr:row>21</xdr:row>
      <xdr:rowOff>112060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2EF01C8-A578-4A3B-8A19-DA82745363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50800</xdr:colOff>
      <xdr:row>22</xdr:row>
      <xdr:rowOff>25400</xdr:rowOff>
    </xdr:from>
    <xdr:to>
      <xdr:col>17</xdr:col>
      <xdr:colOff>482600</xdr:colOff>
      <xdr:row>26</xdr:row>
      <xdr:rowOff>76200</xdr:rowOff>
    </xdr:to>
    <xdr:sp macro="" textlink="">
      <xdr:nvSpPr>
        <xdr:cNvPr id="18" name="Seta: para a Direita Listrada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E924B2-B2E6-871C-7185-66C2C232C2E8}"/>
            </a:ext>
          </a:extLst>
        </xdr:cNvPr>
        <xdr:cNvSpPr/>
      </xdr:nvSpPr>
      <xdr:spPr>
        <a:xfrm>
          <a:off x="9804400" y="4216400"/>
          <a:ext cx="1041400" cy="812800"/>
        </a:xfrm>
        <a:prstGeom prst="strip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00"/>
            <a:t>DASH</a:t>
          </a:r>
          <a:r>
            <a:rPr lang="pt-BR" sz="1000" baseline="0"/>
            <a:t> METAS</a:t>
          </a:r>
          <a:endParaRPr lang="pt-BR" sz="1000"/>
        </a:p>
      </xdr:txBody>
    </xdr:sp>
    <xdr:clientData/>
  </xdr:twoCellAnchor>
  <xdr:twoCellAnchor editAs="absolute">
    <xdr:from>
      <xdr:col>0</xdr:col>
      <xdr:colOff>190500</xdr:colOff>
      <xdr:row>8</xdr:row>
      <xdr:rowOff>101601</xdr:rowOff>
    </xdr:from>
    <xdr:to>
      <xdr:col>6</xdr:col>
      <xdr:colOff>279400</xdr:colOff>
      <xdr:row>12</xdr:row>
      <xdr:rowOff>38100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10" name="Categoria 1">
              <a:extLst>
                <a:ext uri="{FF2B5EF4-FFF2-40B4-BE49-F238E27FC236}">
                  <a16:creationId xmlns:a16="http://schemas.microsoft.com/office/drawing/2014/main" id="{B46AACAA-8557-4284-B00E-B5E2E77DBB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0" y="1625601"/>
              <a:ext cx="3746500" cy="6984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18</xdr:col>
      <xdr:colOff>25400</xdr:colOff>
      <xdr:row>8</xdr:row>
      <xdr:rowOff>101600</xdr:rowOff>
    </xdr:from>
    <xdr:to>
      <xdr:col>19</xdr:col>
      <xdr:colOff>571500</xdr:colOff>
      <xdr:row>26</xdr:row>
      <xdr:rowOff>101600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17" name="Mês">
              <a:extLst>
                <a:ext uri="{FF2B5EF4-FFF2-40B4-BE49-F238E27FC236}">
                  <a16:creationId xmlns:a16="http://schemas.microsoft.com/office/drawing/2014/main" id="{FB96903C-6800-49A5-A216-BE01732503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ês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98200" y="1625600"/>
              <a:ext cx="1155700" cy="3429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190500</xdr:colOff>
      <xdr:row>8</xdr:row>
      <xdr:rowOff>114301</xdr:rowOff>
    </xdr:from>
    <xdr:to>
      <xdr:col>13</xdr:col>
      <xdr:colOff>88900</xdr:colOff>
      <xdr:row>12</xdr:row>
      <xdr:rowOff>76200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2" name="Categoria 2">
              <a:extLst>
                <a:ext uri="{FF2B5EF4-FFF2-40B4-BE49-F238E27FC236}">
                  <a16:creationId xmlns:a16="http://schemas.microsoft.com/office/drawing/2014/main" id="{A3FB7D8E-EBAE-4A64-BB42-09BF4F5905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 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67300" y="1638301"/>
              <a:ext cx="2946400" cy="7238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196850</xdr:colOff>
      <xdr:row>12</xdr:row>
      <xdr:rowOff>107951</xdr:rowOff>
    </xdr:from>
    <xdr:to>
      <xdr:col>2</xdr:col>
      <xdr:colOff>431800</xdr:colOff>
      <xdr:row>20</xdr:row>
      <xdr:rowOff>63501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3" name="Forma de Pagamento">
              <a:extLst>
                <a:ext uri="{FF2B5EF4-FFF2-40B4-BE49-F238E27FC236}">
                  <a16:creationId xmlns:a16="http://schemas.microsoft.com/office/drawing/2014/main" id="{4C518810-92CC-4537-BF70-D24CFD2814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orma de Pagament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6850" y="2393951"/>
              <a:ext cx="1454150" cy="1479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4</xdr:col>
      <xdr:colOff>228600</xdr:colOff>
      <xdr:row>12</xdr:row>
      <xdr:rowOff>139700</xdr:rowOff>
    </xdr:from>
    <xdr:to>
      <xdr:col>13</xdr:col>
      <xdr:colOff>482600</xdr:colOff>
      <xdr:row>26</xdr:row>
      <xdr:rowOff>50800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7EB91178-D919-4F12-B04C-95039D5FD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190500</xdr:colOff>
      <xdr:row>20</xdr:row>
      <xdr:rowOff>165100</xdr:rowOff>
    </xdr:from>
    <xdr:to>
      <xdr:col>2</xdr:col>
      <xdr:colOff>381000</xdr:colOff>
      <xdr:row>26</xdr:row>
      <xdr:rowOff>101599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5" name="Dia">
              <a:extLst>
                <a:ext uri="{FF2B5EF4-FFF2-40B4-BE49-F238E27FC236}">
                  <a16:creationId xmlns:a16="http://schemas.microsoft.com/office/drawing/2014/main" id="{E8301043-D786-4F31-9C2A-57D7A43462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0" y="3975100"/>
              <a:ext cx="1409700" cy="10794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327931</xdr:colOff>
      <xdr:row>6</xdr:row>
      <xdr:rowOff>12245</xdr:rowOff>
    </xdr:from>
    <xdr:to>
      <xdr:col>5</xdr:col>
      <xdr:colOff>96611</xdr:colOff>
      <xdr:row>21</xdr:row>
      <xdr:rowOff>50346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ategoria">
              <a:extLst>
                <a:ext uri="{FF2B5EF4-FFF2-40B4-BE49-F238E27FC236}">
                  <a16:creationId xmlns:a16="http://schemas.microsoft.com/office/drawing/2014/main" id="{05ABA96F-32FC-494D-B183-CE9B77AD84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7931" y="1155245"/>
              <a:ext cx="2830287" cy="28956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16</xdr:col>
      <xdr:colOff>190501</xdr:colOff>
      <xdr:row>6</xdr:row>
      <xdr:rowOff>148318</xdr:rowOff>
    </xdr:from>
    <xdr:to>
      <xdr:col>19</xdr:col>
      <xdr:colOff>326573</xdr:colOff>
      <xdr:row>13</xdr:row>
      <xdr:rowOff>95250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nclusão">
              <a:extLst>
                <a:ext uri="{FF2B5EF4-FFF2-40B4-BE49-F238E27FC236}">
                  <a16:creationId xmlns:a16="http://schemas.microsoft.com/office/drawing/2014/main" id="{C466194E-9BC8-4809-9049-37CD35EB57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clusã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87644" y="1291318"/>
              <a:ext cx="1973036" cy="128043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>
    <xdr:from>
      <xdr:col>5</xdr:col>
      <xdr:colOff>571500</xdr:colOff>
      <xdr:row>3</xdr:row>
      <xdr:rowOff>142476</xdr:rowOff>
    </xdr:from>
    <xdr:to>
      <xdr:col>16</xdr:col>
      <xdr:colOff>27213</xdr:colOff>
      <xdr:row>24</xdr:row>
      <xdr:rowOff>108858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9F74D54-B627-4C46-9A34-73186A9CC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340179</xdr:colOff>
      <xdr:row>21</xdr:row>
      <xdr:rowOff>190499</xdr:rowOff>
    </xdr:from>
    <xdr:to>
      <xdr:col>2</xdr:col>
      <xdr:colOff>156936</xdr:colOff>
      <xdr:row>26</xdr:row>
      <xdr:rowOff>50799</xdr:rowOff>
    </xdr:to>
    <xdr:sp macro="" textlink="" fLocksText="0">
      <xdr:nvSpPr>
        <xdr:cNvPr id="6" name="Seta: para a Direita Listrada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095A45-FB1F-450E-8BAB-D67C89AD9A95}"/>
            </a:ext>
          </a:extLst>
        </xdr:cNvPr>
        <xdr:cNvSpPr/>
      </xdr:nvSpPr>
      <xdr:spPr>
        <a:xfrm flipH="1">
          <a:off x="340179" y="4190999"/>
          <a:ext cx="1041400" cy="812800"/>
        </a:xfrm>
        <a:prstGeom prst="strip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00"/>
            <a:t>DASH</a:t>
          </a:r>
          <a:r>
            <a:rPr lang="pt-BR" sz="1000" baseline="0"/>
            <a:t> FINANÇAS</a:t>
          </a:r>
          <a:endParaRPr lang="pt-BR" sz="1000"/>
        </a:p>
      </xdr:txBody>
    </xdr:sp>
    <xdr:clientData fLocksWithSheet="0"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lvio César Junior" refreshedDate="46026.667408333335" createdVersion="8" refreshedVersion="8" minRefreshableVersion="3" recordCount="45" xr:uid="{F955151C-B31B-4CD9-8A33-6A81EEAAED0F}">
  <cacheSource type="worksheet">
    <worksheetSource name="Mescla"/>
  </cacheSource>
  <cacheFields count="13">
    <cacheField name="Data" numFmtId="22">
      <sharedItems containsSemiMixedTypes="0" containsNonDate="0" containsDate="1" containsString="0" minDate="2026-01-04T00:00:00" maxDate="2026-03-16T00:00:00" count="31">
        <d v="2026-01-04T00:00:00"/>
        <d v="2026-01-06T00:00:00"/>
        <d v="2026-01-08T00:00:00"/>
        <d v="2026-01-10T00:00:00"/>
        <d v="2026-01-11T00:00:00"/>
        <d v="2026-01-12T00:00:00"/>
        <d v="2026-01-13T00:00:00"/>
        <d v="2026-01-14T00:00:00"/>
        <d v="2026-01-15T00:00:00"/>
        <d v="2026-01-16T00:00:00"/>
        <d v="2026-02-01T00:00:00"/>
        <d v="2026-02-02T00:00:00"/>
        <d v="2026-02-04T00:00:00"/>
        <d v="2026-02-05T00:00:00"/>
        <d v="2026-02-07T00:00:00"/>
        <d v="2026-02-09T00:00:00"/>
        <d v="2026-02-10T00:00:00"/>
        <d v="2026-02-12T00:00:00"/>
        <d v="2026-02-13T00:00:00"/>
        <d v="2026-02-14T00:00:00"/>
        <d v="2026-02-15T00:00:00"/>
        <d v="2026-03-01T00:00:00"/>
        <d v="2026-03-02T00:00:00"/>
        <d v="2026-03-03T00:00:00"/>
        <d v="2026-03-05T00:00:00"/>
        <d v="2026-03-07T00:00:00"/>
        <d v="2026-03-15T00:00:00"/>
        <d v="2026-03-09T00:00:00"/>
        <d v="2026-03-11T00:00:00"/>
        <d v="2026-03-13T00:00:00"/>
        <d v="2026-03-14T00:00:00"/>
      </sharedItems>
      <fieldGroup par="12"/>
    </cacheField>
    <cacheField name="Descrição" numFmtId="0">
      <sharedItems/>
    </cacheField>
    <cacheField name="Categoria" numFmtId="0">
      <sharedItems count="2">
        <s v="Entradas"/>
        <s v="Saidas"/>
      </sharedItems>
    </cacheField>
    <cacheField name="Descrição da Categoria" numFmtId="0">
      <sharedItems/>
    </cacheField>
    <cacheField name="Forma de recebimento ou pagamento" numFmtId="0">
      <sharedItems count="4">
        <s v="PIX"/>
        <s v="Débito"/>
        <s v="Crédito"/>
        <s v="Dinheiro"/>
      </sharedItems>
    </cacheField>
    <cacheField name="Quantidade de Parcelas" numFmtId="0">
      <sharedItems containsMixedTypes="1" containsNumber="1" containsInteger="1" minValue="1" maxValue="3"/>
    </cacheField>
    <cacheField name="Valor Pago" numFmtId="0">
      <sharedItems containsSemiMixedTypes="0" containsString="0" containsNumber="1" minValue="40" maxValue="6000"/>
    </cacheField>
    <cacheField name="Estimativa" numFmtId="0">
      <sharedItems containsSemiMixedTypes="0" containsString="0" containsNumber="1" minValue="49.9" maxValue="4000"/>
    </cacheField>
    <cacheField name="Valor Total" numFmtId="0">
      <sharedItems containsSemiMixedTypes="0" containsString="0" containsNumber="1" minValue="40" maxValue="6000"/>
    </cacheField>
    <cacheField name="Mês" numFmtId="0">
      <sharedItems containsSemiMixedTypes="0" containsString="0" containsNumber="1" containsInteger="1" minValue="1" maxValue="3"/>
    </cacheField>
    <cacheField name="Dia" numFmtId="0">
      <sharedItems containsSemiMixedTypes="0" containsString="0" containsNumber="1" containsInteger="1" minValue="1" maxValue="16" count="16">
        <n v="4"/>
        <n v="6"/>
        <n v="8"/>
        <n v="10"/>
        <n v="11"/>
        <n v="12"/>
        <n v="13"/>
        <n v="14"/>
        <n v="15"/>
        <n v="16"/>
        <n v="1"/>
        <n v="2"/>
        <n v="5"/>
        <n v="7"/>
        <n v="9"/>
        <n v="3"/>
      </sharedItems>
    </cacheField>
    <cacheField name="Dias (Data)" numFmtId="0" databaseField="0">
      <fieldGroup base="0">
        <rangePr groupBy="days" startDate="2026-01-04T00:00:00" endDate="2026-03-16T00:00:00"/>
        <groupItems count="368">
          <s v="&lt;04/01/2026"/>
          <s v="01/jan"/>
          <s v="02/jan"/>
          <s v="03/jan"/>
          <s v="04/jan"/>
          <s v="05/jan"/>
          <s v="06/jan"/>
          <s v="07/jan"/>
          <s v="08/jan"/>
          <s v="09/jan"/>
          <s v="10/jan"/>
          <s v="11/jan"/>
          <s v="12/jan"/>
          <s v="13/jan"/>
          <s v="14/jan"/>
          <s v="15/jan"/>
          <s v="16/jan"/>
          <s v="17/jan"/>
          <s v="18/jan"/>
          <s v="19/jan"/>
          <s v="20/jan"/>
          <s v="21/jan"/>
          <s v="22/jan"/>
          <s v="23/jan"/>
          <s v="24/jan"/>
          <s v="25/jan"/>
          <s v="26/jan"/>
          <s v="27/jan"/>
          <s v="28/jan"/>
          <s v="29/jan"/>
          <s v="30/jan"/>
          <s v="31/jan"/>
          <s v="01/fev"/>
          <s v="02/fev"/>
          <s v="03/fev"/>
          <s v="04/fev"/>
          <s v="05/fev"/>
          <s v="06/fev"/>
          <s v="07/fev"/>
          <s v="08/fev"/>
          <s v="09/fev"/>
          <s v="10/fev"/>
          <s v="11/fev"/>
          <s v="12/fev"/>
          <s v="13/fev"/>
          <s v="14/fev"/>
          <s v="15/fev"/>
          <s v="16/fev"/>
          <s v="17/fev"/>
          <s v="18/fev"/>
          <s v="19/fev"/>
          <s v="20/fev"/>
          <s v="21/fev"/>
          <s v="22/fev"/>
          <s v="23/fev"/>
          <s v="24/fev"/>
          <s v="25/fev"/>
          <s v="26/fev"/>
          <s v="27/fev"/>
          <s v="28/fev"/>
          <s v="29/fev"/>
          <s v="01/mar"/>
          <s v="02/mar"/>
          <s v="03/mar"/>
          <s v="04/mar"/>
          <s v="05/mar"/>
          <s v="06/mar"/>
          <s v="07/mar"/>
          <s v="08/mar"/>
          <s v="09/mar"/>
          <s v="10/mar"/>
          <s v="11/mar"/>
          <s v="12/mar"/>
          <s v="13/mar"/>
          <s v="14/mar"/>
          <s v="15/mar"/>
          <s v="16/mar"/>
          <s v="17/mar"/>
          <s v="18/mar"/>
          <s v="19/mar"/>
          <s v="20/mar"/>
          <s v="21/mar"/>
          <s v="22/mar"/>
          <s v="23/mar"/>
          <s v="24/mar"/>
          <s v="25/mar"/>
          <s v="26/mar"/>
          <s v="27/mar"/>
          <s v="28/mar"/>
          <s v="29/mar"/>
          <s v="30/mar"/>
          <s v="31/mar"/>
          <s v="01/abr"/>
          <s v="02/abr"/>
          <s v="03/abr"/>
          <s v="04/abr"/>
          <s v="05/abr"/>
          <s v="06/abr"/>
          <s v="07/abr"/>
          <s v="08/abr"/>
          <s v="09/abr"/>
          <s v="10/abr"/>
          <s v="11/abr"/>
          <s v="12/abr"/>
          <s v="13/abr"/>
          <s v="14/abr"/>
          <s v="15/abr"/>
          <s v="16/abr"/>
          <s v="17/abr"/>
          <s v="18/abr"/>
          <s v="19/abr"/>
          <s v="20/abr"/>
          <s v="21/abr"/>
          <s v="22/abr"/>
          <s v="23/abr"/>
          <s v="24/abr"/>
          <s v="25/abr"/>
          <s v="26/abr"/>
          <s v="27/abr"/>
          <s v="28/abr"/>
          <s v="29/abr"/>
          <s v="30/abr"/>
          <s v="01/mai"/>
          <s v="02/mai"/>
          <s v="03/mai"/>
          <s v="04/mai"/>
          <s v="05/mai"/>
          <s v="06/mai"/>
          <s v="07/mai"/>
          <s v="08/mai"/>
          <s v="09/mai"/>
          <s v="10/mai"/>
          <s v="11/mai"/>
          <s v="12/mai"/>
          <s v="13/mai"/>
          <s v="14/mai"/>
          <s v="15/mai"/>
          <s v="16/mai"/>
          <s v="17/mai"/>
          <s v="18/mai"/>
          <s v="19/mai"/>
          <s v="20/mai"/>
          <s v="21/mai"/>
          <s v="22/mai"/>
          <s v="23/mai"/>
          <s v="24/mai"/>
          <s v="25/mai"/>
          <s v="26/mai"/>
          <s v="27/mai"/>
          <s v="28/mai"/>
          <s v="29/mai"/>
          <s v="30/mai"/>
          <s v="31/mai"/>
          <s v="01/jun"/>
          <s v="02/jun"/>
          <s v="03/jun"/>
          <s v="04/jun"/>
          <s v="05/jun"/>
          <s v="06/jun"/>
          <s v="07/jun"/>
          <s v="08/jun"/>
          <s v="09/jun"/>
          <s v="10/jun"/>
          <s v="11/jun"/>
          <s v="12/jun"/>
          <s v="13/jun"/>
          <s v="14/jun"/>
          <s v="15/jun"/>
          <s v="16/jun"/>
          <s v="17/jun"/>
          <s v="18/jun"/>
          <s v="19/jun"/>
          <s v="20/jun"/>
          <s v="21/jun"/>
          <s v="22/jun"/>
          <s v="23/jun"/>
          <s v="24/jun"/>
          <s v="25/jun"/>
          <s v="26/jun"/>
          <s v="27/jun"/>
          <s v="28/jun"/>
          <s v="29/jun"/>
          <s v="30/jun"/>
          <s v="01/jul"/>
          <s v="02/jul"/>
          <s v="03/jul"/>
          <s v="04/jul"/>
          <s v="05/jul"/>
          <s v="06/jul"/>
          <s v="07/jul"/>
          <s v="08/jul"/>
          <s v="09/jul"/>
          <s v="10/jul"/>
          <s v="11/jul"/>
          <s v="12/jul"/>
          <s v="13/jul"/>
          <s v="14/jul"/>
          <s v="15/jul"/>
          <s v="16/jul"/>
          <s v="17/jul"/>
          <s v="18/jul"/>
          <s v="19/jul"/>
          <s v="20/jul"/>
          <s v="21/jul"/>
          <s v="22/jul"/>
          <s v="23/jul"/>
          <s v="24/jul"/>
          <s v="25/jul"/>
          <s v="26/jul"/>
          <s v="27/jul"/>
          <s v="28/jul"/>
          <s v="29/jul"/>
          <s v="30/jul"/>
          <s v="31/jul"/>
          <s v="01/ago"/>
          <s v="02/ago"/>
          <s v="03/ago"/>
          <s v="04/ago"/>
          <s v="05/ago"/>
          <s v="06/ago"/>
          <s v="07/ago"/>
          <s v="08/ago"/>
          <s v="09/ago"/>
          <s v="10/ago"/>
          <s v="11/ago"/>
          <s v="12/ago"/>
          <s v="13/ago"/>
          <s v="14/ago"/>
          <s v="15/ago"/>
          <s v="16/ago"/>
          <s v="17/ago"/>
          <s v="18/ago"/>
          <s v="19/ago"/>
          <s v="20/ago"/>
          <s v="21/ago"/>
          <s v="22/ago"/>
          <s v="23/ago"/>
          <s v="24/ago"/>
          <s v="25/ago"/>
          <s v="26/ago"/>
          <s v="27/ago"/>
          <s v="28/ago"/>
          <s v="29/ago"/>
          <s v="30/ago"/>
          <s v="31/ago"/>
          <s v="01/set"/>
          <s v="02/set"/>
          <s v="03/set"/>
          <s v="04/set"/>
          <s v="05/set"/>
          <s v="06/set"/>
          <s v="07/set"/>
          <s v="08/set"/>
          <s v="09/set"/>
          <s v="10/set"/>
          <s v="11/set"/>
          <s v="12/set"/>
          <s v="13/set"/>
          <s v="14/set"/>
          <s v="15/set"/>
          <s v="16/set"/>
          <s v="17/set"/>
          <s v="18/set"/>
          <s v="19/set"/>
          <s v="20/set"/>
          <s v="21/set"/>
          <s v="22/set"/>
          <s v="23/set"/>
          <s v="24/set"/>
          <s v="25/set"/>
          <s v="26/set"/>
          <s v="27/set"/>
          <s v="28/set"/>
          <s v="29/set"/>
          <s v="30/set"/>
          <s v="01/out"/>
          <s v="02/out"/>
          <s v="03/out"/>
          <s v="04/out"/>
          <s v="05/out"/>
          <s v="06/out"/>
          <s v="07/out"/>
          <s v="08/out"/>
          <s v="09/out"/>
          <s v="10/out"/>
          <s v="11/out"/>
          <s v="12/out"/>
          <s v="13/out"/>
          <s v="14/out"/>
          <s v="15/out"/>
          <s v="16/out"/>
          <s v="17/out"/>
          <s v="18/out"/>
          <s v="19/out"/>
          <s v="20/out"/>
          <s v="21/out"/>
          <s v="22/out"/>
          <s v="23/out"/>
          <s v="24/out"/>
          <s v="25/out"/>
          <s v="26/out"/>
          <s v="27/out"/>
          <s v="28/out"/>
          <s v="29/out"/>
          <s v="30/out"/>
          <s v="31/out"/>
          <s v="01/nov"/>
          <s v="02/nov"/>
          <s v="03/nov"/>
          <s v="04/nov"/>
          <s v="05/nov"/>
          <s v="06/nov"/>
          <s v="07/nov"/>
          <s v="08/nov"/>
          <s v="09/nov"/>
          <s v="10/nov"/>
          <s v="11/nov"/>
          <s v="12/nov"/>
          <s v="13/nov"/>
          <s v="14/nov"/>
          <s v="15/nov"/>
          <s v="16/nov"/>
          <s v="17/nov"/>
          <s v="18/nov"/>
          <s v="19/nov"/>
          <s v="20/nov"/>
          <s v="21/nov"/>
          <s v="22/nov"/>
          <s v="23/nov"/>
          <s v="24/nov"/>
          <s v="25/nov"/>
          <s v="26/nov"/>
          <s v="27/nov"/>
          <s v="28/nov"/>
          <s v="29/nov"/>
          <s v="30/nov"/>
          <s v="01/dez"/>
          <s v="02/dez"/>
          <s v="03/dez"/>
          <s v="04/dez"/>
          <s v="05/dez"/>
          <s v="06/dez"/>
          <s v="07/dez"/>
          <s v="08/dez"/>
          <s v="09/dez"/>
          <s v="10/dez"/>
          <s v="11/dez"/>
          <s v="12/dez"/>
          <s v="13/dez"/>
          <s v="14/dez"/>
          <s v="15/dez"/>
          <s v="16/dez"/>
          <s v="17/dez"/>
          <s v="18/dez"/>
          <s v="19/dez"/>
          <s v="20/dez"/>
          <s v="21/dez"/>
          <s v="22/dez"/>
          <s v="23/dez"/>
          <s v="24/dez"/>
          <s v="25/dez"/>
          <s v="26/dez"/>
          <s v="27/dez"/>
          <s v="28/dez"/>
          <s v="29/dez"/>
          <s v="30/dez"/>
          <s v="31/dez"/>
          <s v="&gt;16/03/2026"/>
        </groupItems>
      </fieldGroup>
    </cacheField>
    <cacheField name="Meses (Data)" numFmtId="0" databaseField="0">
      <fieldGroup base="0">
        <rangePr groupBy="months" startDate="2026-01-04T00:00:00" endDate="2026-03-16T00:00:00"/>
        <groupItems count="14">
          <s v="&lt;04/01/2026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16/03/2026"/>
        </groupItems>
      </fieldGroup>
    </cacheField>
  </cacheFields>
  <extLst>
    <ext xmlns:x14="http://schemas.microsoft.com/office/spreadsheetml/2009/9/main" uri="{725AE2AE-9491-48be-B2B4-4EB974FC3084}">
      <x14:pivotCacheDefinition pivotCacheId="157293702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s v="Salário"/>
    <x v="0"/>
    <s v="Salário CLT/PJ"/>
    <x v="0"/>
    <n v="1"/>
    <n v="5000"/>
    <n v="3000"/>
    <n v="5000"/>
    <n v="1"/>
    <x v="0"/>
  </r>
  <r>
    <x v="0"/>
    <s v="Mercado"/>
    <x v="1"/>
    <s v="Supermercado"/>
    <x v="1"/>
    <s v="Pagamento único"/>
    <n v="300"/>
    <n v="200"/>
    <n v="300"/>
    <n v="1"/>
    <x v="0"/>
  </r>
  <r>
    <x v="1"/>
    <s v="Lazer"/>
    <x v="1"/>
    <s v="Lazer"/>
    <x v="0"/>
    <n v="1"/>
    <n v="100"/>
    <n v="200"/>
    <n v="100"/>
    <n v="1"/>
    <x v="1"/>
  </r>
  <r>
    <x v="0"/>
    <s v="Serviços freelancer"/>
    <x v="0"/>
    <s v="Serviços prestados"/>
    <x v="0"/>
    <n v="1"/>
    <n v="40"/>
    <n v="100"/>
    <n v="40"/>
    <n v="1"/>
    <x v="0"/>
  </r>
  <r>
    <x v="2"/>
    <s v="Uber / Gasolina"/>
    <x v="1"/>
    <s v="Locomoção"/>
    <x v="2"/>
    <n v="1"/>
    <n v="100"/>
    <n v="100"/>
    <n v="100"/>
    <n v="1"/>
    <x v="2"/>
  </r>
  <r>
    <x v="0"/>
    <s v="Restaurante"/>
    <x v="1"/>
    <s v="Alimentação"/>
    <x v="1"/>
    <s v="Pagamento único"/>
    <n v="200"/>
    <n v="200"/>
    <n v="200"/>
    <n v="1"/>
    <x v="0"/>
  </r>
  <r>
    <x v="3"/>
    <s v="Internet"/>
    <x v="1"/>
    <s v="Internet"/>
    <x v="3"/>
    <s v="Pagamento único"/>
    <n v="110"/>
    <n v="110"/>
    <n v="110"/>
    <n v="1"/>
    <x v="3"/>
  </r>
  <r>
    <x v="4"/>
    <s v="Água"/>
    <x v="1"/>
    <s v="Contas básicas - Água e Luz"/>
    <x v="3"/>
    <s v="Pagamento único"/>
    <n v="80"/>
    <n v="60"/>
    <n v="80"/>
    <n v="1"/>
    <x v="4"/>
  </r>
  <r>
    <x v="5"/>
    <s v="Luz"/>
    <x v="1"/>
    <s v="Contas básicas - Água e Luz"/>
    <x v="3"/>
    <s v="Pagamento único"/>
    <n v="150"/>
    <n v="200"/>
    <n v="150"/>
    <n v="1"/>
    <x v="5"/>
  </r>
  <r>
    <x v="6"/>
    <s v="Financiamento"/>
    <x v="1"/>
    <s v="Aluguel ou Financiamento"/>
    <x v="0"/>
    <n v="1"/>
    <n v="1000"/>
    <n v="1000"/>
    <n v="1000"/>
    <n v="1"/>
    <x v="6"/>
  </r>
  <r>
    <x v="7"/>
    <s v="Ração"/>
    <x v="1"/>
    <s v="Insumo"/>
    <x v="0"/>
    <n v="2"/>
    <n v="55"/>
    <n v="110"/>
    <n v="110"/>
    <n v="1"/>
    <x v="7"/>
  </r>
  <r>
    <x v="7"/>
    <s v="Streaming"/>
    <x v="1"/>
    <s v="Assinaturas"/>
    <x v="0"/>
    <n v="1"/>
    <n v="49.9"/>
    <n v="49.9"/>
    <n v="49.9"/>
    <n v="1"/>
    <x v="7"/>
  </r>
  <r>
    <x v="8"/>
    <s v="Academia"/>
    <x v="1"/>
    <s v="Saúde"/>
    <x v="1"/>
    <s v="Pagamento único"/>
    <n v="120"/>
    <n v="120"/>
    <n v="120"/>
    <n v="1"/>
    <x v="8"/>
  </r>
  <r>
    <x v="8"/>
    <s v="Cartão crédito 1"/>
    <x v="1"/>
    <s v="Despesas administrativas"/>
    <x v="0"/>
    <n v="3"/>
    <n v="266.66669999999999"/>
    <n v="500"/>
    <n v="800"/>
    <n v="1"/>
    <x v="8"/>
  </r>
  <r>
    <x v="9"/>
    <s v="Cartão crédito 2"/>
    <x v="1"/>
    <s v="Despesas administrativas"/>
    <x v="0"/>
    <n v="1"/>
    <n v="800"/>
    <n v="500"/>
    <n v="800"/>
    <n v="1"/>
    <x v="9"/>
  </r>
  <r>
    <x v="10"/>
    <s v="Salário"/>
    <x v="0"/>
    <s v="Salário CLT/PJ"/>
    <x v="0"/>
    <n v="1"/>
    <n v="3000"/>
    <n v="3000"/>
    <n v="3000"/>
    <n v="2"/>
    <x v="10"/>
  </r>
  <r>
    <x v="11"/>
    <s v="Mercado"/>
    <x v="1"/>
    <s v="Supermercado"/>
    <x v="1"/>
    <s v="Pagamento único"/>
    <n v="350"/>
    <n v="250"/>
    <n v="350"/>
    <n v="2"/>
    <x v="11"/>
  </r>
  <r>
    <x v="10"/>
    <s v="Lazer"/>
    <x v="1"/>
    <s v="Lazer"/>
    <x v="0"/>
    <n v="1"/>
    <n v="400"/>
    <n v="250"/>
    <n v="400"/>
    <n v="2"/>
    <x v="10"/>
  </r>
  <r>
    <x v="12"/>
    <s v="Serviços freelancer"/>
    <x v="0"/>
    <s v="Serviços prestados"/>
    <x v="0"/>
    <n v="1"/>
    <n v="150"/>
    <n v="200"/>
    <n v="300"/>
    <n v="2"/>
    <x v="0"/>
  </r>
  <r>
    <x v="13"/>
    <s v="Uber / Gasolina"/>
    <x v="1"/>
    <s v="Locomoção"/>
    <x v="2"/>
    <n v="1"/>
    <n v="100"/>
    <n v="100"/>
    <n v="100"/>
    <n v="2"/>
    <x v="12"/>
  </r>
  <r>
    <x v="10"/>
    <s v="Restaurante"/>
    <x v="1"/>
    <s v="Alimentação"/>
    <x v="1"/>
    <s v="Pagamento único"/>
    <n v="200"/>
    <n v="200"/>
    <n v="200"/>
    <n v="2"/>
    <x v="10"/>
  </r>
  <r>
    <x v="14"/>
    <s v="Internet"/>
    <x v="1"/>
    <s v="Internet"/>
    <x v="3"/>
    <s v="Pagamento único"/>
    <n v="110"/>
    <n v="110"/>
    <n v="110"/>
    <n v="2"/>
    <x v="13"/>
  </r>
  <r>
    <x v="10"/>
    <s v="Água"/>
    <x v="1"/>
    <s v="Contas básicas - Água e Luz"/>
    <x v="3"/>
    <s v="Pagamento único"/>
    <n v="100"/>
    <n v="80"/>
    <n v="100"/>
    <n v="2"/>
    <x v="10"/>
  </r>
  <r>
    <x v="15"/>
    <s v="Luz"/>
    <x v="1"/>
    <s v="Contas básicas - Água e Luz"/>
    <x v="3"/>
    <s v="Pagamento único"/>
    <n v="200"/>
    <n v="200"/>
    <n v="200"/>
    <n v="2"/>
    <x v="14"/>
  </r>
  <r>
    <x v="16"/>
    <s v="Financiamento"/>
    <x v="1"/>
    <s v="Aluguel ou Financiamento"/>
    <x v="0"/>
    <n v="1"/>
    <n v="1000"/>
    <n v="1000"/>
    <n v="1000"/>
    <n v="2"/>
    <x v="3"/>
  </r>
  <r>
    <x v="10"/>
    <s v="Ração"/>
    <x v="1"/>
    <s v="Insumo"/>
    <x v="0"/>
    <n v="2"/>
    <n v="55"/>
    <n v="110"/>
    <n v="110"/>
    <n v="2"/>
    <x v="10"/>
  </r>
  <r>
    <x v="17"/>
    <s v="Streaming"/>
    <x v="1"/>
    <s v="Assinaturas"/>
    <x v="0"/>
    <n v="1"/>
    <n v="49.9"/>
    <n v="49.9"/>
    <n v="49.9"/>
    <n v="2"/>
    <x v="5"/>
  </r>
  <r>
    <x v="18"/>
    <s v="Academia"/>
    <x v="1"/>
    <s v="Saúde"/>
    <x v="1"/>
    <s v="Pagamento único"/>
    <n v="120"/>
    <n v="120"/>
    <n v="120"/>
    <n v="2"/>
    <x v="6"/>
  </r>
  <r>
    <x v="19"/>
    <s v="Cartão crédito 1"/>
    <x v="1"/>
    <s v="Despesas administrativas"/>
    <x v="0"/>
    <n v="3"/>
    <n v="166.66669999999999"/>
    <n v="500"/>
    <n v="500"/>
    <n v="2"/>
    <x v="7"/>
  </r>
  <r>
    <x v="20"/>
    <s v="Cartão crédito 2"/>
    <x v="1"/>
    <s v="Despesas administrativas"/>
    <x v="0"/>
    <n v="3"/>
    <n v="166.66669999999999"/>
    <n v="500"/>
    <n v="500"/>
    <n v="2"/>
    <x v="8"/>
  </r>
  <r>
    <x v="21"/>
    <s v="Salário"/>
    <x v="0"/>
    <s v="Salário CLT/PJ"/>
    <x v="0"/>
    <n v="1"/>
    <n v="6000"/>
    <n v="4000"/>
    <n v="6000"/>
    <n v="3"/>
    <x v="10"/>
  </r>
  <r>
    <x v="22"/>
    <s v="Mercado"/>
    <x v="1"/>
    <s v="Supermercado"/>
    <x v="1"/>
    <s v="Pagamento único"/>
    <n v="350"/>
    <n v="250"/>
    <n v="350"/>
    <n v="3"/>
    <x v="11"/>
  </r>
  <r>
    <x v="23"/>
    <s v="Lazer"/>
    <x v="1"/>
    <s v="Lazer"/>
    <x v="0"/>
    <n v="1"/>
    <n v="400"/>
    <n v="250"/>
    <n v="400"/>
    <n v="3"/>
    <x v="15"/>
  </r>
  <r>
    <x v="23"/>
    <s v="Serviços freelancer"/>
    <x v="0"/>
    <s v="Serviços prestados"/>
    <x v="0"/>
    <n v="1"/>
    <n v="300"/>
    <n v="200"/>
    <n v="300"/>
    <n v="3"/>
    <x v="15"/>
  </r>
  <r>
    <x v="24"/>
    <s v="Uber / Gasolina"/>
    <x v="1"/>
    <s v="Locomoção"/>
    <x v="2"/>
    <n v="1"/>
    <n v="100"/>
    <n v="100"/>
    <n v="100"/>
    <n v="3"/>
    <x v="12"/>
  </r>
  <r>
    <x v="23"/>
    <s v="Restaurante"/>
    <x v="1"/>
    <s v="Alimentação"/>
    <x v="1"/>
    <s v="Pagamento único"/>
    <n v="200"/>
    <n v="200"/>
    <n v="200"/>
    <n v="3"/>
    <x v="15"/>
  </r>
  <r>
    <x v="25"/>
    <s v="Internet"/>
    <x v="1"/>
    <s v="Internet"/>
    <x v="3"/>
    <s v="Pagamento único"/>
    <n v="110"/>
    <n v="110"/>
    <n v="110"/>
    <n v="3"/>
    <x v="13"/>
  </r>
  <r>
    <x v="26"/>
    <s v="Água"/>
    <x v="1"/>
    <s v="Contas básicas - Água e Luz"/>
    <x v="3"/>
    <s v="Pagamento único"/>
    <n v="100"/>
    <n v="80"/>
    <n v="100"/>
    <n v="3"/>
    <x v="8"/>
  </r>
  <r>
    <x v="27"/>
    <s v="Luz"/>
    <x v="1"/>
    <s v="Contas básicas - Água e Luz"/>
    <x v="3"/>
    <s v="Pagamento único"/>
    <n v="200"/>
    <n v="200"/>
    <n v="200"/>
    <n v="3"/>
    <x v="14"/>
  </r>
  <r>
    <x v="26"/>
    <s v="Financiamento"/>
    <x v="1"/>
    <s v="Aluguel ou Financiamento"/>
    <x v="0"/>
    <n v="1"/>
    <n v="1000"/>
    <n v="1000"/>
    <n v="1000"/>
    <n v="3"/>
    <x v="8"/>
  </r>
  <r>
    <x v="28"/>
    <s v="Ração"/>
    <x v="1"/>
    <s v="Insumo"/>
    <x v="0"/>
    <n v="2"/>
    <n v="55"/>
    <n v="110"/>
    <n v="110"/>
    <n v="3"/>
    <x v="4"/>
  </r>
  <r>
    <x v="26"/>
    <s v="Streaming"/>
    <x v="1"/>
    <s v="Assinaturas"/>
    <x v="0"/>
    <n v="1"/>
    <n v="49.9"/>
    <n v="49.9"/>
    <n v="49.9"/>
    <n v="3"/>
    <x v="8"/>
  </r>
  <r>
    <x v="29"/>
    <s v="Academia"/>
    <x v="1"/>
    <s v="Saúde"/>
    <x v="1"/>
    <s v="Pagamento único"/>
    <n v="120"/>
    <n v="120"/>
    <n v="120"/>
    <n v="3"/>
    <x v="6"/>
  </r>
  <r>
    <x v="30"/>
    <s v="Cartão crédito 1"/>
    <x v="1"/>
    <s v="Despesas administrativas"/>
    <x v="0"/>
    <n v="3"/>
    <n v="166.66669999999999"/>
    <n v="500"/>
    <n v="500"/>
    <n v="3"/>
    <x v="7"/>
  </r>
  <r>
    <x v="26"/>
    <s v="Cartão crédito 2"/>
    <x v="1"/>
    <s v="Despesas administrativas"/>
    <x v="0"/>
    <n v="1"/>
    <n v="550"/>
    <n v="600"/>
    <n v="550"/>
    <n v="3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F81286-0E27-4E1C-BADC-BD3FCF8944C3}" name="Tabela dinâmica87" cacheId="146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23">
  <location ref="A3:C8" firstHeaderRow="1" firstDataRow="1" firstDataCol="2"/>
  <pivotFields count="13">
    <pivotField compact="0" numFmtId="22" outline="0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7"/>
        <item x="28"/>
        <item x="29"/>
        <item x="30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Forma de Pagamento" axis="axisRow" compact="0" outline="0" showAll="0" defaultSubtotal="0">
      <items count="4">
        <item x="2"/>
        <item x="1"/>
        <item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16">
        <item x="10"/>
        <item x="11"/>
        <item x="15"/>
        <item x="0"/>
        <item x="12"/>
        <item x="1"/>
        <item x="13"/>
        <item x="2"/>
        <item x="14"/>
        <item x="3"/>
        <item x="4"/>
        <item x="5"/>
        <item x="6"/>
        <item x="7"/>
        <item x="8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2"/>
  </rowFields>
  <rowItems count="5">
    <i>
      <x/>
      <x v="1"/>
    </i>
    <i>
      <x v="1"/>
      <x v="1"/>
    </i>
    <i>
      <x v="2"/>
      <x v="1"/>
    </i>
    <i>
      <x v="3"/>
      <x/>
    </i>
    <i r="1">
      <x v="1"/>
    </i>
  </rowItems>
  <colItems count="1">
    <i/>
  </colItems>
  <dataFields count="1">
    <dataField name="Soma de Valor Pago" fld="6" baseField="0" baseItem="0" numFmtId="4"/>
  </dataFields>
  <formats count="1">
    <format dxfId="40">
      <pivotArea outline="0" collapsedLevelsAreSubtotals="1" fieldPosition="0"/>
    </format>
  </formats>
  <chartFormats count="1">
    <chartFormat chart="2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2" xr16:uid="{1A1022A5-E005-4473-8E30-7747395450C7}" autoFormatId="16" applyNumberFormats="0" applyBorderFormats="0" applyFontFormats="0" applyPatternFormats="0" applyAlignmentFormats="0" applyWidthHeightFormats="0">
  <queryTableRefresh nextId="10">
    <queryTableFields count="9">
      <queryTableField id="1" name="Data" tableColumnId="10"/>
      <queryTableField id="2" name="Descrição" tableColumnId="2"/>
      <queryTableField id="3" name="Categoria" tableColumnId="3"/>
      <queryTableField id="4" name="Descrição da Categoria" tableColumnId="4"/>
      <queryTableField id="5" name="Forma de recebimento ou pagamento" tableColumnId="5"/>
      <queryTableField id="6" name="Quantidade de Parcelas" tableColumnId="6"/>
      <queryTableField id="7" name="Valor Pago" tableColumnId="7"/>
      <queryTableField id="8" name="Estimativa" tableColumnId="8"/>
      <queryTableField id="9" name="Valor Total" tableColumnId="9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595A9206-5585-4695-99EC-1497E33B53CE}" autoFormatId="16" applyNumberFormats="0" applyBorderFormats="0" applyFontFormats="0" applyPatternFormats="0" applyAlignmentFormats="0" applyWidthHeightFormats="0">
  <queryTableRefresh nextId="10">
    <queryTableFields count="9">
      <queryTableField id="1" name="Data" tableColumnId="10"/>
      <queryTableField id="2" name="Descrição" tableColumnId="2"/>
      <queryTableField id="3" name="Categoria" tableColumnId="3"/>
      <queryTableField id="4" name="Descrição da Categoria" tableColumnId="4"/>
      <queryTableField id="5" name="Forma de recebimento ou pagamento" tableColumnId="5"/>
      <queryTableField id="6" name="Quantidade de Parcelas" tableColumnId="6"/>
      <queryTableField id="7" name="Valor Pago" tableColumnId="7"/>
      <queryTableField id="8" name="Estimativa" tableColumnId="8"/>
      <queryTableField id="9" name="Valor Total" tableColumnId="9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3" xr16:uid="{871E9A6C-486D-4BF0-9574-78393463173D}" autoFormatId="16" applyNumberFormats="0" applyBorderFormats="0" applyFontFormats="0" applyPatternFormats="0" applyAlignmentFormats="0" applyWidthHeightFormats="0">
  <queryTableRefresh nextId="10">
    <queryTableFields count="9">
      <queryTableField id="1" name="Data" tableColumnId="10"/>
      <queryTableField id="2" name="Descrição" tableColumnId="2"/>
      <queryTableField id="3" name="Categoria" tableColumnId="3"/>
      <queryTableField id="4" name="Descrição da Categoria" tableColumnId="4"/>
      <queryTableField id="5" name="Forma de recebimento ou pagamento" tableColumnId="5"/>
      <queryTableField id="6" name="Quantidade de Parcelas" tableColumnId="6"/>
      <queryTableField id="7" name="Valor Pago" tableColumnId="7"/>
      <queryTableField id="8" name="Estimativa" tableColumnId="8"/>
      <queryTableField id="9" name="Valor Total" tableColumnId="9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4" xr16:uid="{A11DE831-CFB5-4458-9C15-061E662D6D44}" autoFormatId="16" applyNumberFormats="0" applyBorderFormats="0" applyFontFormats="0" applyPatternFormats="0" applyAlignmentFormats="0" applyWidthHeightFormats="0">
  <queryTableRefresh nextId="12">
    <queryTableFields count="11">
      <queryTableField id="1" name="Data" tableColumnId="10"/>
      <queryTableField id="2" name="Descrição" tableColumnId="2"/>
      <queryTableField id="3" name="Categoria" tableColumnId="3"/>
      <queryTableField id="4" name="Descrição da Categoria" tableColumnId="4"/>
      <queryTableField id="5" name="Forma de recebimento ou pagamento" tableColumnId="5"/>
      <queryTableField id="6" name="Quantidade de Parcelas" tableColumnId="6"/>
      <queryTableField id="7" name="Valor Pago" tableColumnId="7"/>
      <queryTableField id="8" name="Estimativa" tableColumnId="8"/>
      <queryTableField id="9" name="Valor Total" tableColumnId="9"/>
      <queryTableField id="10" name="Mês" tableColumnId="11"/>
      <queryTableField id="11" name="Dia" tableColumnId="12"/>
    </queryTableFields>
  </queryTableRefresh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ategoria2" xr10:uid="{14BFA94D-82C0-4BED-9D93-74CE835DB0FA}" sourceName="Categoria">
  <pivotTables>
    <pivotTable tabId="14" name="Tabela dinâmica87"/>
  </pivotTables>
  <data>
    <tabular pivotCacheId="1572937029">
      <items count="2">
        <i x="0" s="1"/>
        <i x="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orma_de_recebimento_ou_pagamento1" xr10:uid="{EFC63AAF-1284-4B83-8879-6002200A4F09}" sourceName="Forma de recebimento ou pagamento">
  <pivotTables>
    <pivotTable tabId="14" name="Tabela dinâmica87"/>
  </pivotTables>
  <data>
    <tabular pivotCacheId="1572937029">
      <items count="4">
        <i x="2" s="1"/>
        <i x="1" s="1"/>
        <i x="3" s="1"/>
        <i x="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Dia" xr10:uid="{5DCA2432-0EC8-4338-8746-71978C2CF681}" sourceName="Dia">
  <pivotTables>
    <pivotTable tabId="14" name="Tabela dinâmica87"/>
  </pivotTables>
  <data>
    <tabular pivotCacheId="1572937029">
      <items count="16">
        <i x="10" s="1"/>
        <i x="11" s="1"/>
        <i x="15" s="1"/>
        <i x="0" s="1"/>
        <i x="12" s="1"/>
        <i x="1" s="1"/>
        <i x="13" s="1"/>
        <i x="2" s="1"/>
        <i x="14" s="1"/>
        <i x="3" s="1"/>
        <i x="4" s="1"/>
        <i x="5" s="1"/>
        <i x="6" s="1"/>
        <i x="7" s="1"/>
        <i x="8" s="1"/>
        <i x="9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ategoria" xr10:uid="{850BB099-B38E-43D8-9AF4-2006A7DDDA1A}" sourceName="Categoria">
  <extLst>
    <x:ext xmlns:x15="http://schemas.microsoft.com/office/spreadsheetml/2010/11/main" uri="{2F2917AC-EB37-4324-AD4E-5DD8C200BD13}">
      <x15:tableSlicerCache tableId="2" column="2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nclusão" xr10:uid="{1C020D37-DEF6-424C-9605-261BAB4133A8}" sourceName="Conclusão">
  <extLst>
    <x:ext xmlns:x15="http://schemas.microsoft.com/office/spreadsheetml/2010/11/main" uri="{2F2917AC-EB37-4324-AD4E-5DD8C200BD13}">
      <x15:tableSlicerCache tableId="2" column="6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ategoria1" xr10:uid="{0FC32895-7961-44AA-9C3D-2D3B4C14E207}" sourceName="Categoria">
  <extLst>
    <x:ext xmlns:x15="http://schemas.microsoft.com/office/spreadsheetml/2010/11/main" uri="{2F2917AC-EB37-4324-AD4E-5DD8C200BD13}">
      <x15:tableSlicerCache tableId="8" column="3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Mês" xr10:uid="{4ADFBBF7-4CB9-4D88-9333-C2750BE9B997}" sourceName="Mês">
  <extLst>
    <x:ext xmlns:x15="http://schemas.microsoft.com/office/spreadsheetml/2010/11/main" uri="{2F2917AC-EB37-4324-AD4E-5DD8C200BD13}">
      <x15:tableSlicerCache tableId="8" column="1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ategoria 2" xr10:uid="{C771F9E8-6BA0-4B79-9F00-F3C8EE331F38}" cache="SegmentaçãodeDados_Categoria2" caption="Categoria" columnCount="2" rowHeight="241300"/>
  <slicer name="Forma de Pagamento" xr10:uid="{97127B6C-C70C-4802-A060-9742F66C5CA6}" cache="SegmentaçãodeDados_Forma_de_recebimento_ou_pagamento1" caption="Pagamento" rowHeight="241300"/>
  <slicer name="Dia" xr10:uid="{C18D485F-4908-4B0E-83C7-F6D24D8FF62E}" cache="SegmentaçãodeDados_Dia" caption="Dia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ategoria 1" xr10:uid="{E2EE7D03-FAB0-4901-BC7E-8DF7F1CDE732}" cache="SegmentaçãodeDados_Categoria1" caption="Categoria" columnCount="2" rowHeight="241300"/>
  <slicer name="Mês" xr10:uid="{8F165B93-60BB-4885-96EB-091637E18F02}" cache="SegmentaçãodeDados_Mês" caption="Mês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ategoria" xr10:uid="{D7DCC212-00AC-447A-ABA5-7AAD17EA673E}" cache="SegmentaçãodeDados_Categoria" caption="Categoria" rowHeight="241300"/>
  <slicer name="Conclusão" xr10:uid="{FE4FCF16-BF27-446A-8A72-48AB7238D7A8}" cache="SegmentaçãodeDados_Conclusão" caption="Conclusão" rowHeight="241300"/>
</slicer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3E1264-6F1E-4BBA-A5C9-B293CC84C084}" name="Tabela1" displayName="Tabela1" ref="A2:I17" totalsRowShown="0" headerRowDxfId="79" dataDxfId="78">
  <tableColumns count="9">
    <tableColumn id="1" xr3:uid="{EF9BA7CF-6D76-4862-AF22-7D93D26C9471}" name="Data" dataDxfId="77"/>
    <tableColumn id="5" xr3:uid="{9E87EC7E-8979-423B-B0C8-7352213326F0}" name="Descrição" dataDxfId="76"/>
    <tableColumn id="2" xr3:uid="{7A24B699-12B2-4004-A206-AD6C701E855D}" name="Categoria" dataDxfId="75"/>
    <tableColumn id="4" xr3:uid="{CEACA315-FF08-47C0-B978-E9CB35D26294}" name="Descrição da Categoria" dataDxfId="74"/>
    <tableColumn id="7" xr3:uid="{72EE11E2-D808-440C-B281-A02EC9139C90}" name="Forma de recebimento ou pagamento" dataDxfId="73"/>
    <tableColumn id="8" xr3:uid="{F0D0C2E4-ABC9-45B0-A7FF-843AF08B8401}" name="Quantidade de Parcelas" dataDxfId="72"/>
    <tableColumn id="6" xr3:uid="{AC3AA4AD-11A8-4161-86FA-69EE9E6697E6}" name="Valor Pago" dataDxfId="71">
      <calculatedColumnFormula>IF(Tabela1[[#This Row],[Quantidade de Parcelas]]="Pagamento único",Tabela1[[#This Row],[Valor Total]],Tabela1[[#This Row],[Valor Total]]/Tabela1[[#This Row],[Quantidade de Parcelas]])</calculatedColumnFormula>
    </tableColumn>
    <tableColumn id="9" xr3:uid="{908ED391-EC67-429D-8BE2-3CF66E233891}" name="Estimativa" dataDxfId="70"/>
    <tableColumn id="3" xr3:uid="{6FBC47FC-45BD-4894-98C0-1A3E1BF2E439}" name="Valor Total" dataDxfId="69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EAA94E3-D146-46DC-A22B-264D0F1B9BFC}" name="Tabela14" displayName="Tabela14" ref="A2:I17" totalsRowShown="0" headerRowDxfId="62" dataDxfId="61">
  <tableColumns count="9">
    <tableColumn id="1" xr3:uid="{7029F5A8-2041-4B93-95FC-408E83C59FE6}" name="Data" dataDxfId="60"/>
    <tableColumn id="5" xr3:uid="{CEF9B2B6-7941-46B3-86C7-E72D06268DCD}" name="Descrição" dataDxfId="59"/>
    <tableColumn id="2" xr3:uid="{028EE0FB-E948-4679-9549-2175DDB78395}" name="Categoria" dataDxfId="58"/>
    <tableColumn id="4" xr3:uid="{794FD133-F37C-426A-B739-D48A36AF0C51}" name="Descrição da Categoria" dataDxfId="57"/>
    <tableColumn id="7" xr3:uid="{6AE9D239-0220-486E-AB4F-EA72E07D6840}" name="Forma de recebimento ou pagamento" dataDxfId="56"/>
    <tableColumn id="8" xr3:uid="{D8E2FEAC-D154-4F76-8F0F-8661BFF25DCA}" name="Quantidade de Parcelas" dataDxfId="55"/>
    <tableColumn id="6" xr3:uid="{1A356401-44E8-4CFB-968A-C0950EC6B92A}" name="Valor Pago" dataDxfId="54">
      <calculatedColumnFormula>IF(Tabela14[[#This Row],[Quantidade de Parcelas]]="Pagamento único",Tabela14[[#This Row],[Valor Total]],Tabela14[[#This Row],[Valor Total]]/Tabela14[[#This Row],[Quantidade de Parcelas]])</calculatedColumnFormula>
    </tableColumn>
    <tableColumn id="9" xr3:uid="{6B3E18F7-6973-4F7F-9205-063C8F2E9ED6}" name="Estimativa" dataDxfId="53"/>
    <tableColumn id="3" xr3:uid="{CD2D14EF-FE24-4FA3-AB89-BAA2A21B1DEB}" name="Valor Total" dataDxfId="52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8E4182C-7A1E-4890-A7A1-E02219DC0995}" name="Tabela145" displayName="Tabela145" ref="A2:I17" totalsRowShown="0" headerRowDxfId="51" dataDxfId="50">
  <tableColumns count="9">
    <tableColumn id="1" xr3:uid="{F0D6E216-A32D-43A1-A608-FA004488F4FB}" name="Data" dataDxfId="49"/>
    <tableColumn id="5" xr3:uid="{C8D5150C-7A9C-464A-80F3-6A257C821EBA}" name="Descrição" dataDxfId="48"/>
    <tableColumn id="2" xr3:uid="{278DAA30-F531-4465-BDA4-C038BC8D1555}" name="Categoria" dataDxfId="47"/>
    <tableColumn id="4" xr3:uid="{02BFCE1D-D0BA-4C46-BEAB-87E959C745B8}" name="Descrição da Categoria" dataDxfId="46"/>
    <tableColumn id="7" xr3:uid="{38D11806-1852-48D8-BE83-B585C848AED2}" name="Forma de recebimento ou pagamento" dataDxfId="45"/>
    <tableColumn id="8" xr3:uid="{AB2C7A8F-AD1E-4365-888A-03E029B4A0B2}" name="Quantidade de Parcelas" dataDxfId="44"/>
    <tableColumn id="6" xr3:uid="{1D44263A-69EE-4E62-A33B-EE587574E914}" name="Valor Pago" dataDxfId="43">
      <calculatedColumnFormula>IF(Tabela145[[#This Row],[Quantidade de Parcelas]]="Pagamento único",Tabela145[[#This Row],[Valor Total]],Tabela145[[#This Row],[Valor Total]]/Tabela145[[#This Row],[Quantidade de Parcelas]])</calculatedColumnFormula>
    </tableColumn>
    <tableColumn id="9" xr3:uid="{CB489B8E-D665-4BE4-A60C-E9BD40C9E558}" name="Estimativa" dataDxfId="42"/>
    <tableColumn id="3" xr3:uid="{EB953167-73BB-4A32-AF10-C2A89D031AF9}" name="Valor Total" dataDxfId="41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456558-AACD-4A15-BFBB-4811446D91CF}" name="Tabela2" displayName="Tabela2" ref="E4:J39" totalsRowShown="0" headerRowDxfId="68">
  <autoFilter ref="E4:J39" xr:uid="{D3456558-AACD-4A15-BFBB-4811446D91CF}"/>
  <tableColumns count="6">
    <tableColumn id="1" xr3:uid="{DDF84D8E-ADA4-4E5C-8FD8-4454113FB555}" name="Descrição"/>
    <tableColumn id="2" xr3:uid="{80F9C9CF-4851-477D-A15B-5FC510164F20}" name="Categoria" dataDxfId="67"/>
    <tableColumn id="3" xr3:uid="{BA6D0175-4910-4F36-B22C-A0BFF72AD9BA}" name="Atual" dataDxfId="66"/>
    <tableColumn id="4" xr3:uid="{38A29031-A20E-4717-B7DA-AC980F1ACB01}" name="Objetivo" dataDxfId="65"/>
    <tableColumn id="5" xr3:uid="{571F379F-53EB-43E8-8D95-717DDACEE1CD}" name="Percentual" dataDxfId="64" dataCellStyle="Porcentagem">
      <calculatedColumnFormula>IFERROR(Tabela2[[#This Row],[Atual]]/Tabela2[[#This Row],[Objetivo]]," ")</calculatedColumnFormula>
    </tableColumn>
    <tableColumn id="6" xr3:uid="{65E1E497-9355-467E-8FFA-522668198EBA}" name="Conclusão" dataDxfId="63">
      <calculatedColumnFormula>IF(Tabela2[[#This Row],[Percentual]]=" "," ",IF(Tabela2[[#This Row],[Percentual]]=1,"Completo","Em andamento"))</calculatedColumnFormula>
    </tableColumn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708301E-069F-4652-A4EE-D6D76919D0F8}" name="Janeiro" displayName="Janeiro" ref="A1:I16" tableType="queryTable" totalsRowShown="0">
  <autoFilter ref="A1:I16" xr:uid="{D708301E-069F-4652-A4EE-D6D76919D0F8}"/>
  <tableColumns count="9">
    <tableColumn id="10" xr3:uid="{B50C8362-3297-419A-8987-389752D0390F}" uniqueName="10" name="Data" queryTableFieldId="1" dataDxfId="31"/>
    <tableColumn id="2" xr3:uid="{1DFAF2C6-733A-446B-AD92-B4D466719DB6}" uniqueName="2" name="Descrição" queryTableFieldId="2" dataDxfId="30"/>
    <tableColumn id="3" xr3:uid="{90EA5416-D8C7-4742-A105-D942562576F0}" uniqueName="3" name="Categoria" queryTableFieldId="3" dataDxfId="29"/>
    <tableColumn id="4" xr3:uid="{66FCA10D-7613-4C9A-9663-41B5C5FFE9AD}" uniqueName="4" name="Descrição da Categoria" queryTableFieldId="4" dataDxfId="28"/>
    <tableColumn id="5" xr3:uid="{9B588113-F98D-4218-B301-737164A38D30}" uniqueName="5" name="Forma de recebimento ou pagamento" queryTableFieldId="5" dataDxfId="27"/>
    <tableColumn id="6" xr3:uid="{6A4D0978-B939-4C41-8F40-18F1808737C1}" uniqueName="6" name="Quantidade de Parcelas" queryTableFieldId="6" dataDxfId="26"/>
    <tableColumn id="7" xr3:uid="{168A6F7F-3F9B-4609-A54F-7AC4EEB209A5}" uniqueName="7" name="Valor Pago" queryTableFieldId="7" dataDxfId="25"/>
    <tableColumn id="8" xr3:uid="{FA752A96-36A5-4815-978E-78B16E169FBD}" uniqueName="8" name="Estimativa" queryTableFieldId="8" dataDxfId="24"/>
    <tableColumn id="9" xr3:uid="{D1FF999D-B398-4224-8A0A-EB32DE57F14B}" uniqueName="9" name="Valor Total" queryTableFieldId="9" dataDxfId="23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4D6923E-AD80-49DE-A592-5DAEF6327069}" name="Fevereiro" displayName="Fevereiro" ref="A1:I16" tableType="queryTable" totalsRowShown="0">
  <autoFilter ref="A1:I16" xr:uid="{A4D6923E-AD80-49DE-A592-5DAEF6327069}"/>
  <tableColumns count="9">
    <tableColumn id="10" xr3:uid="{948172D5-3600-4663-80C3-6F9C94003AC2}" uniqueName="10" name="Data" queryTableFieldId="1" dataDxfId="22"/>
    <tableColumn id="2" xr3:uid="{B8BAE75C-CFBE-4013-BE4F-D0408538C0D8}" uniqueName="2" name="Descrição" queryTableFieldId="2" dataDxfId="21"/>
    <tableColumn id="3" xr3:uid="{70E6E8A6-2B87-48E2-A192-9E3B6A4F8559}" uniqueName="3" name="Categoria" queryTableFieldId="3" dataDxfId="20"/>
    <tableColumn id="4" xr3:uid="{9A610470-7D40-46C3-B8F8-C7ADECA63B76}" uniqueName="4" name="Descrição da Categoria" queryTableFieldId="4" dataDxfId="19"/>
    <tableColumn id="5" xr3:uid="{152014BB-2D8E-41EF-9F93-8028E5904F31}" uniqueName="5" name="Forma de recebimento ou pagamento" queryTableFieldId="5" dataDxfId="18"/>
    <tableColumn id="6" xr3:uid="{E64F44D1-C653-47E1-B8FF-6ACEE1E861B6}" uniqueName="6" name="Quantidade de Parcelas" queryTableFieldId="6" dataDxfId="17"/>
    <tableColumn id="7" xr3:uid="{8FB6EA90-8975-4694-AB22-8E4124C90F49}" uniqueName="7" name="Valor Pago" queryTableFieldId="7" dataDxfId="16"/>
    <tableColumn id="8" xr3:uid="{B2A0E347-B805-4C8F-8552-D7E318B27632}" uniqueName="8" name="Estimativa" queryTableFieldId="8" dataDxfId="15"/>
    <tableColumn id="9" xr3:uid="{35A030F8-E5D0-4258-978B-49741E3B2F40}" uniqueName="9" name="Valor Total" queryTableFieldId="9" dataDxfId="14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63DD3BD-59E8-406D-B141-8BEA6EE5C1DC}" name="Março" displayName="Março" ref="A1:I16" tableType="queryTable" totalsRowShown="0">
  <autoFilter ref="A1:I16" xr:uid="{463DD3BD-59E8-406D-B141-8BEA6EE5C1DC}"/>
  <tableColumns count="9">
    <tableColumn id="10" xr3:uid="{167EE46B-A0EF-48D0-833C-432159CAB753}" uniqueName="10" name="Data" queryTableFieldId="1" dataDxfId="13"/>
    <tableColumn id="2" xr3:uid="{357596E3-FC66-43AD-BEE2-5338E874D98F}" uniqueName="2" name="Descrição" queryTableFieldId="2" dataDxfId="12"/>
    <tableColumn id="3" xr3:uid="{6A893E56-25BF-4DC9-A945-FFCADF0CA8C0}" uniqueName="3" name="Categoria" queryTableFieldId="3" dataDxfId="11"/>
    <tableColumn id="4" xr3:uid="{5B09F1FA-CE31-400D-95AD-5BF59E03B6CB}" uniqueName="4" name="Descrição da Categoria" queryTableFieldId="4" dataDxfId="10"/>
    <tableColumn id="5" xr3:uid="{57426EB4-1184-4FE8-A182-50439D178C21}" uniqueName="5" name="Forma de recebimento ou pagamento" queryTableFieldId="5" dataDxfId="9"/>
    <tableColumn id="6" xr3:uid="{C02987EF-DE29-4782-A6E2-EDE570DBDCAF}" uniqueName="6" name="Quantidade de Parcelas" queryTableFieldId="6" dataDxfId="8"/>
    <tableColumn id="7" xr3:uid="{B9657D54-AF99-4E6B-B9F4-460C157B539D}" uniqueName="7" name="Valor Pago" queryTableFieldId="7" dataDxfId="7"/>
    <tableColumn id="8" xr3:uid="{811E1477-B5A1-4867-A37B-540D426149E8}" uniqueName="8" name="Estimativa" queryTableFieldId="8" dataDxfId="6"/>
    <tableColumn id="9" xr3:uid="{D8605B0B-7DB9-49A5-B491-B938B6A5357C}" uniqueName="9" name="Valor Total" queryTableFieldId="9" dataDxfId="5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B6B5756-2EA8-4A35-B439-0B6B4940A424}" name="Mescla" displayName="Mescla" ref="A1:K46" tableType="queryTable" totalsRowShown="0">
  <autoFilter ref="A1:K46" xr:uid="{BB6B5756-2EA8-4A35-B439-0B6B4940A424}"/>
  <tableColumns count="11">
    <tableColumn id="10" xr3:uid="{215B2D02-0751-42A6-A429-C2E28EF05367}" uniqueName="10" name="Data" queryTableFieldId="1" dataDxfId="4"/>
    <tableColumn id="2" xr3:uid="{8D9005AA-D418-4CA1-A028-1A4C2118DCE6}" uniqueName="2" name="Descrição" queryTableFieldId="2" dataDxfId="3"/>
    <tableColumn id="3" xr3:uid="{A56BF798-8003-423C-87F8-343B2E1C0F71}" uniqueName="3" name="Categoria" queryTableFieldId="3" dataDxfId="2"/>
    <tableColumn id="4" xr3:uid="{9E1EF28F-E187-4B8E-AC47-AE2331E331BF}" uniqueName="4" name="Descrição da Categoria" queryTableFieldId="4" dataDxfId="1"/>
    <tableColumn id="5" xr3:uid="{8813A48F-3CE0-41C9-B47B-4CACC8A5C7C8}" uniqueName="5" name="Forma de recebimento ou pagamento" queryTableFieldId="5" dataDxfId="0"/>
    <tableColumn id="6" xr3:uid="{6E8AE817-B548-4350-AFF6-5203CE5240C0}" uniqueName="6" name="Quantidade de Parcelas" queryTableFieldId="6"/>
    <tableColumn id="7" xr3:uid="{3F74BF93-9AB3-4830-B4CE-1E73AB7C7962}" uniqueName="7" name="Valor Pago" queryTableFieldId="7"/>
    <tableColumn id="8" xr3:uid="{6BC35123-76C5-4ADA-9699-0C8AEAEAF6F6}" uniqueName="8" name="Estimativa" queryTableFieldId="8"/>
    <tableColumn id="9" xr3:uid="{CB2716D5-A7B3-41AA-B664-40FC17AC1DF3}" uniqueName="9" name="Valor Total" queryTableFieldId="9"/>
    <tableColumn id="11" xr3:uid="{7988EF5E-9B24-4E59-BBA4-0BD6B47FB34D}" uniqueName="11" name="Mês" queryTableFieldId="10"/>
    <tableColumn id="12" xr3:uid="{374B8F3B-4DCE-4427-A3DF-462B98F286A5}" uniqueName="12" name="Dia" queryTableFieldId="1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2.xml"/></Relationships>
</file>

<file path=xl/worksheets/_rels/sheet7.xml.rels><?xml version="1.0" encoding="UTF-8" standalone="yes"?>
<Relationships xmlns="http://schemas.openxmlformats.org/package/2006/relationships"><Relationship Id="rId2" Type="http://schemas.microsoft.com/office/2007/relationships/slicer" Target="../slicers/slicer3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58758-584C-4377-A606-5B818D3548F1}">
  <dimension ref="A1"/>
  <sheetViews>
    <sheetView showGridLines="0" tabSelected="1" workbookViewId="0">
      <selection activeCell="R7" sqref="R7"/>
    </sheetView>
  </sheetViews>
  <sheetFormatPr defaultRowHeight="15" x14ac:dyDescent="0.25"/>
  <cols>
    <col min="1" max="16384" width="9.140625" style="15"/>
  </cols>
  <sheetData/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2682A-1005-4356-A39A-84946E334AA2}">
  <dimension ref="A1:I16"/>
  <sheetViews>
    <sheetView workbookViewId="0">
      <selection activeCell="E13" sqref="E13"/>
    </sheetView>
  </sheetViews>
  <sheetFormatPr defaultRowHeight="15" x14ac:dyDescent="0.25"/>
  <cols>
    <col min="1" max="1" width="15.85546875" bestFit="1" customWidth="1"/>
    <col min="2" max="2" width="18.140625" bestFit="1" customWidth="1"/>
    <col min="3" max="3" width="11.7109375" bestFit="1" customWidth="1"/>
    <col min="4" max="4" width="25" bestFit="1" customWidth="1"/>
    <col min="5" max="5" width="37.42578125" bestFit="1" customWidth="1"/>
    <col min="6" max="6" width="24.5703125" bestFit="1" customWidth="1"/>
    <col min="7" max="7" width="12.7109375" bestFit="1" customWidth="1"/>
    <col min="8" max="8" width="12.42578125" bestFit="1" customWidth="1"/>
    <col min="9" max="9" width="12.85546875" bestFit="1" customWidth="1"/>
  </cols>
  <sheetData>
    <row r="1" spans="1:9" x14ac:dyDescent="0.25">
      <c r="A1" s="51" t="s">
        <v>49</v>
      </c>
      <c r="B1" s="51" t="s">
        <v>10</v>
      </c>
      <c r="C1" s="51" t="s">
        <v>13</v>
      </c>
      <c r="D1" s="51" t="s">
        <v>50</v>
      </c>
      <c r="E1" s="51" t="s">
        <v>63</v>
      </c>
      <c r="F1" s="51" t="s">
        <v>72</v>
      </c>
      <c r="G1" s="51" t="s">
        <v>71</v>
      </c>
      <c r="H1" s="51" t="s">
        <v>58</v>
      </c>
      <c r="I1" s="51" t="s">
        <v>73</v>
      </c>
    </row>
    <row r="2" spans="1:9" x14ac:dyDescent="0.25">
      <c r="A2" s="52">
        <v>46082</v>
      </c>
      <c r="B2" s="51" t="s">
        <v>0</v>
      </c>
      <c r="C2" s="51" t="s">
        <v>11</v>
      </c>
      <c r="D2" s="51" t="s">
        <v>52</v>
      </c>
      <c r="E2" s="51" t="s">
        <v>61</v>
      </c>
      <c r="F2" s="51">
        <v>1</v>
      </c>
      <c r="G2" s="51">
        <v>6000</v>
      </c>
      <c r="H2" s="51">
        <v>4000</v>
      </c>
      <c r="I2" s="51">
        <v>6000</v>
      </c>
    </row>
    <row r="3" spans="1:9" x14ac:dyDescent="0.25">
      <c r="A3" s="52">
        <v>46083</v>
      </c>
      <c r="B3" s="51" t="s">
        <v>1</v>
      </c>
      <c r="C3" s="51" t="s">
        <v>51</v>
      </c>
      <c r="D3" s="51" t="s">
        <v>53</v>
      </c>
      <c r="E3" s="51" t="s">
        <v>64</v>
      </c>
      <c r="F3" s="51" t="s">
        <v>70</v>
      </c>
      <c r="G3" s="51">
        <v>350</v>
      </c>
      <c r="H3" s="51">
        <v>250</v>
      </c>
      <c r="I3" s="51">
        <v>350</v>
      </c>
    </row>
    <row r="4" spans="1:9" x14ac:dyDescent="0.25">
      <c r="A4" s="52">
        <v>46084</v>
      </c>
      <c r="B4" s="51" t="s">
        <v>2</v>
      </c>
      <c r="C4" s="51" t="s">
        <v>51</v>
      </c>
      <c r="D4" s="51" t="s">
        <v>2</v>
      </c>
      <c r="E4" s="51" t="s">
        <v>61</v>
      </c>
      <c r="F4" s="51">
        <v>1</v>
      </c>
      <c r="G4" s="51">
        <v>400</v>
      </c>
      <c r="H4" s="51">
        <v>250</v>
      </c>
      <c r="I4" s="51">
        <v>400</v>
      </c>
    </row>
    <row r="5" spans="1:9" x14ac:dyDescent="0.25">
      <c r="A5" s="52">
        <v>46084</v>
      </c>
      <c r="B5" s="51" t="s">
        <v>3</v>
      </c>
      <c r="C5" s="51" t="s">
        <v>11</v>
      </c>
      <c r="D5" s="51" t="s">
        <v>40</v>
      </c>
      <c r="E5" s="51" t="s">
        <v>61</v>
      </c>
      <c r="F5" s="51">
        <v>1</v>
      </c>
      <c r="G5" s="51">
        <v>300</v>
      </c>
      <c r="H5" s="51">
        <v>200</v>
      </c>
      <c r="I5" s="51">
        <v>300</v>
      </c>
    </row>
    <row r="6" spans="1:9" x14ac:dyDescent="0.25">
      <c r="A6" s="52">
        <v>46086</v>
      </c>
      <c r="B6" s="51" t="s">
        <v>54</v>
      </c>
      <c r="C6" s="51" t="s">
        <v>51</v>
      </c>
      <c r="D6" s="51" t="s">
        <v>55</v>
      </c>
      <c r="E6" s="51" t="s">
        <v>60</v>
      </c>
      <c r="F6" s="51">
        <v>1</v>
      </c>
      <c r="G6" s="51">
        <v>100</v>
      </c>
      <c r="H6" s="51">
        <v>100</v>
      </c>
      <c r="I6" s="51">
        <v>100</v>
      </c>
    </row>
    <row r="7" spans="1:9" x14ac:dyDescent="0.25">
      <c r="A7" s="52">
        <v>46084</v>
      </c>
      <c r="B7" s="51" t="s">
        <v>4</v>
      </c>
      <c r="C7" s="51" t="s">
        <v>51</v>
      </c>
      <c r="D7" s="51" t="s">
        <v>65</v>
      </c>
      <c r="E7" s="51" t="s">
        <v>64</v>
      </c>
      <c r="F7" s="51" t="s">
        <v>70</v>
      </c>
      <c r="G7" s="51">
        <v>200</v>
      </c>
      <c r="H7" s="51">
        <v>200</v>
      </c>
      <c r="I7" s="51">
        <v>200</v>
      </c>
    </row>
    <row r="8" spans="1:9" x14ac:dyDescent="0.25">
      <c r="A8" s="52">
        <v>46088</v>
      </c>
      <c r="B8" s="51" t="s">
        <v>5</v>
      </c>
      <c r="C8" s="51" t="s">
        <v>51</v>
      </c>
      <c r="D8" s="51" t="s">
        <v>5</v>
      </c>
      <c r="E8" s="51" t="s">
        <v>62</v>
      </c>
      <c r="F8" s="51" t="s">
        <v>70</v>
      </c>
      <c r="G8" s="51">
        <v>110</v>
      </c>
      <c r="H8" s="51">
        <v>110</v>
      </c>
      <c r="I8" s="51">
        <v>110</v>
      </c>
    </row>
    <row r="9" spans="1:9" x14ac:dyDescent="0.25">
      <c r="A9" s="52">
        <v>46096</v>
      </c>
      <c r="B9" s="51" t="s">
        <v>6</v>
      </c>
      <c r="C9" s="51" t="s">
        <v>51</v>
      </c>
      <c r="D9" s="51" t="s">
        <v>56</v>
      </c>
      <c r="E9" s="51" t="s">
        <v>62</v>
      </c>
      <c r="F9" s="51" t="s">
        <v>70</v>
      </c>
      <c r="G9" s="51">
        <v>100</v>
      </c>
      <c r="H9" s="51">
        <v>80</v>
      </c>
      <c r="I9" s="51">
        <v>100</v>
      </c>
    </row>
    <row r="10" spans="1:9" x14ac:dyDescent="0.25">
      <c r="A10" s="52">
        <v>46090</v>
      </c>
      <c r="B10" s="51" t="s">
        <v>7</v>
      </c>
      <c r="C10" s="51" t="s">
        <v>51</v>
      </c>
      <c r="D10" s="51" t="s">
        <v>56</v>
      </c>
      <c r="E10" s="51" t="s">
        <v>62</v>
      </c>
      <c r="F10" s="51" t="s">
        <v>70</v>
      </c>
      <c r="G10" s="51">
        <v>200</v>
      </c>
      <c r="H10" s="51">
        <v>200</v>
      </c>
      <c r="I10" s="51">
        <v>200</v>
      </c>
    </row>
    <row r="11" spans="1:9" x14ac:dyDescent="0.25">
      <c r="A11" s="52">
        <v>46096</v>
      </c>
      <c r="B11" s="51" t="s">
        <v>8</v>
      </c>
      <c r="C11" s="51" t="s">
        <v>51</v>
      </c>
      <c r="D11" s="51" t="s">
        <v>57</v>
      </c>
      <c r="E11" s="51" t="s">
        <v>61</v>
      </c>
      <c r="F11" s="51">
        <v>1</v>
      </c>
      <c r="G11" s="51">
        <v>1000</v>
      </c>
      <c r="H11" s="51">
        <v>1000</v>
      </c>
      <c r="I11" s="51">
        <v>1000</v>
      </c>
    </row>
    <row r="12" spans="1:9" x14ac:dyDescent="0.25">
      <c r="A12" s="52">
        <v>46092</v>
      </c>
      <c r="B12" s="51" t="s">
        <v>9</v>
      </c>
      <c r="C12" s="51" t="s">
        <v>51</v>
      </c>
      <c r="D12" s="51" t="s">
        <v>45</v>
      </c>
      <c r="E12" s="51" t="s">
        <v>61</v>
      </c>
      <c r="F12" s="51">
        <v>2</v>
      </c>
      <c r="G12" s="51">
        <v>55</v>
      </c>
      <c r="H12" s="51">
        <v>110</v>
      </c>
      <c r="I12" s="51">
        <v>110</v>
      </c>
    </row>
    <row r="13" spans="1:9" x14ac:dyDescent="0.25">
      <c r="A13" s="52">
        <v>46096</v>
      </c>
      <c r="B13" s="51" t="s">
        <v>66</v>
      </c>
      <c r="C13" s="51" t="s">
        <v>51</v>
      </c>
      <c r="D13" s="51" t="s">
        <v>67</v>
      </c>
      <c r="E13" s="51" t="s">
        <v>61</v>
      </c>
      <c r="F13" s="51">
        <v>1</v>
      </c>
      <c r="G13" s="51">
        <v>49.9</v>
      </c>
      <c r="H13" s="51">
        <v>49.9</v>
      </c>
      <c r="I13" s="51">
        <v>49.9</v>
      </c>
    </row>
    <row r="14" spans="1:9" x14ac:dyDescent="0.25">
      <c r="A14" s="52">
        <v>46094</v>
      </c>
      <c r="B14" s="51" t="s">
        <v>69</v>
      </c>
      <c r="C14" s="51" t="s">
        <v>51</v>
      </c>
      <c r="D14" s="51" t="s">
        <v>68</v>
      </c>
      <c r="E14" s="51" t="s">
        <v>64</v>
      </c>
      <c r="F14" s="51" t="s">
        <v>70</v>
      </c>
      <c r="G14" s="51">
        <v>120</v>
      </c>
      <c r="H14" s="51">
        <v>120</v>
      </c>
      <c r="I14" s="51">
        <v>120</v>
      </c>
    </row>
    <row r="15" spans="1:9" x14ac:dyDescent="0.25">
      <c r="A15" s="52">
        <v>46095</v>
      </c>
      <c r="B15" s="51" t="s">
        <v>33</v>
      </c>
      <c r="C15" s="51" t="s">
        <v>51</v>
      </c>
      <c r="D15" s="51" t="s">
        <v>42</v>
      </c>
      <c r="E15" s="51" t="s">
        <v>61</v>
      </c>
      <c r="F15" s="51">
        <v>3</v>
      </c>
      <c r="G15" s="51">
        <v>166.66669999999999</v>
      </c>
      <c r="H15" s="51">
        <v>500</v>
      </c>
      <c r="I15" s="51">
        <v>500</v>
      </c>
    </row>
    <row r="16" spans="1:9" x14ac:dyDescent="0.25">
      <c r="A16" s="52">
        <v>46096</v>
      </c>
      <c r="B16" s="51" t="s">
        <v>34</v>
      </c>
      <c r="C16" s="51" t="s">
        <v>51</v>
      </c>
      <c r="D16" s="51" t="s">
        <v>42</v>
      </c>
      <c r="E16" s="51" t="s">
        <v>61</v>
      </c>
      <c r="F16" s="51">
        <v>1</v>
      </c>
      <c r="G16" s="51">
        <v>550</v>
      </c>
      <c r="H16" s="51">
        <v>600</v>
      </c>
      <c r="I16" s="51">
        <v>550</v>
      </c>
    </row>
  </sheetData>
  <phoneticPr fontId="9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3E0E3-CB7B-40FF-B05B-77FDEEB7B3D5}">
  <dimension ref="A3:C8"/>
  <sheetViews>
    <sheetView workbookViewId="0">
      <selection activeCell="C5" sqref="C5"/>
    </sheetView>
  </sheetViews>
  <sheetFormatPr defaultRowHeight="15" x14ac:dyDescent="0.25"/>
  <cols>
    <col min="1" max="1" width="37.42578125" bestFit="1" customWidth="1"/>
    <col min="2" max="2" width="11.7109375" bestFit="1" customWidth="1"/>
    <col min="3" max="4" width="18.7109375" bestFit="1" customWidth="1"/>
    <col min="5" max="7" width="18.85546875" bestFit="1" customWidth="1"/>
    <col min="8" max="11" width="11.85546875" bestFit="1" customWidth="1"/>
    <col min="12" max="13" width="18.7109375" bestFit="1" customWidth="1"/>
  </cols>
  <sheetData>
    <row r="3" spans="1:3" x14ac:dyDescent="0.25">
      <c r="A3" s="53" t="s">
        <v>81</v>
      </c>
      <c r="B3" s="53" t="s">
        <v>13</v>
      </c>
      <c r="C3" t="s">
        <v>75</v>
      </c>
    </row>
    <row r="4" spans="1:3" x14ac:dyDescent="0.25">
      <c r="A4" t="s">
        <v>60</v>
      </c>
      <c r="B4" t="s">
        <v>51</v>
      </c>
      <c r="C4" s="54">
        <v>300</v>
      </c>
    </row>
    <row r="5" spans="1:3" x14ac:dyDescent="0.25">
      <c r="A5" t="s">
        <v>64</v>
      </c>
      <c r="B5" t="s">
        <v>51</v>
      </c>
      <c r="C5" s="54">
        <v>1960</v>
      </c>
    </row>
    <row r="6" spans="1:3" x14ac:dyDescent="0.25">
      <c r="A6" t="s">
        <v>62</v>
      </c>
      <c r="B6" t="s">
        <v>51</v>
      </c>
      <c r="C6" s="54">
        <v>1160</v>
      </c>
    </row>
    <row r="7" spans="1:3" x14ac:dyDescent="0.25">
      <c r="A7" t="s">
        <v>61</v>
      </c>
      <c r="B7" t="s">
        <v>11</v>
      </c>
      <c r="C7" s="54">
        <v>14490</v>
      </c>
    </row>
    <row r="8" spans="1:3" x14ac:dyDescent="0.25">
      <c r="A8" t="s">
        <v>61</v>
      </c>
      <c r="B8" t="s">
        <v>51</v>
      </c>
      <c r="C8" s="54">
        <v>6331.3667999999998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8835-3234-4036-A411-E7D7043D2B3B}">
  <dimension ref="A1:K46"/>
  <sheetViews>
    <sheetView zoomScale="70" zoomScaleNormal="70" workbookViewId="0">
      <selection activeCell="F12" sqref="F12"/>
    </sheetView>
  </sheetViews>
  <sheetFormatPr defaultRowHeight="15" x14ac:dyDescent="0.25"/>
  <cols>
    <col min="1" max="1" width="18.5703125" bestFit="1" customWidth="1"/>
    <col min="2" max="2" width="19.7109375" bestFit="1" customWidth="1"/>
    <col min="3" max="3" width="16" bestFit="1" customWidth="1"/>
    <col min="4" max="4" width="32" bestFit="1" customWidth="1"/>
    <col min="5" max="5" width="48.140625" bestFit="1" customWidth="1"/>
    <col min="6" max="6" width="33" bestFit="1" customWidth="1"/>
    <col min="7" max="7" width="17.42578125" bestFit="1" customWidth="1"/>
    <col min="8" max="8" width="16.42578125" bestFit="1" customWidth="1"/>
    <col min="9" max="9" width="17.28515625" bestFit="1" customWidth="1"/>
    <col min="10" max="10" width="9.28515625" bestFit="1" customWidth="1"/>
    <col min="11" max="11" width="8.7109375" bestFit="1" customWidth="1"/>
  </cols>
  <sheetData>
    <row r="1" spans="1:11" x14ac:dyDescent="0.25">
      <c r="A1" s="51" t="s">
        <v>49</v>
      </c>
      <c r="B1" s="51" t="s">
        <v>10</v>
      </c>
      <c r="C1" s="51" t="s">
        <v>13</v>
      </c>
      <c r="D1" s="51" t="s">
        <v>50</v>
      </c>
      <c r="E1" s="51" t="s">
        <v>63</v>
      </c>
      <c r="F1" s="51" t="s">
        <v>72</v>
      </c>
      <c r="G1" s="51" t="s">
        <v>71</v>
      </c>
      <c r="H1" s="51" t="s">
        <v>58</v>
      </c>
      <c r="I1" s="51" t="s">
        <v>73</v>
      </c>
      <c r="J1" t="s">
        <v>76</v>
      </c>
      <c r="K1" t="s">
        <v>77</v>
      </c>
    </row>
    <row r="2" spans="1:11" x14ac:dyDescent="0.25">
      <c r="A2" s="52">
        <v>46026</v>
      </c>
      <c r="B2" s="51" t="s">
        <v>0</v>
      </c>
      <c r="C2" s="51" t="s">
        <v>11</v>
      </c>
      <c r="D2" s="51" t="s">
        <v>52</v>
      </c>
      <c r="E2" s="51" t="s">
        <v>61</v>
      </c>
      <c r="F2" s="51">
        <v>1</v>
      </c>
      <c r="G2" s="51">
        <v>5000</v>
      </c>
      <c r="H2" s="51">
        <v>3000</v>
      </c>
      <c r="I2" s="51">
        <v>5000</v>
      </c>
      <c r="J2">
        <v>1</v>
      </c>
      <c r="K2">
        <v>4</v>
      </c>
    </row>
    <row r="3" spans="1:11" x14ac:dyDescent="0.25">
      <c r="A3" s="52">
        <v>46026</v>
      </c>
      <c r="B3" s="51" t="s">
        <v>1</v>
      </c>
      <c r="C3" s="51" t="s">
        <v>51</v>
      </c>
      <c r="D3" s="51" t="s">
        <v>53</v>
      </c>
      <c r="E3" s="51" t="s">
        <v>64</v>
      </c>
      <c r="F3" s="51" t="s">
        <v>70</v>
      </c>
      <c r="G3" s="51">
        <v>300</v>
      </c>
      <c r="H3" s="51">
        <v>200</v>
      </c>
      <c r="I3" s="51">
        <v>300</v>
      </c>
      <c r="J3">
        <v>1</v>
      </c>
      <c r="K3">
        <v>4</v>
      </c>
    </row>
    <row r="4" spans="1:11" x14ac:dyDescent="0.25">
      <c r="A4" s="52">
        <v>46028</v>
      </c>
      <c r="B4" s="51" t="s">
        <v>2</v>
      </c>
      <c r="C4" s="51" t="s">
        <v>51</v>
      </c>
      <c r="D4" s="51" t="s">
        <v>2</v>
      </c>
      <c r="E4" s="51" t="s">
        <v>61</v>
      </c>
      <c r="F4" s="51">
        <v>1</v>
      </c>
      <c r="G4" s="51">
        <v>100</v>
      </c>
      <c r="H4" s="51">
        <v>200</v>
      </c>
      <c r="I4" s="51">
        <v>100</v>
      </c>
      <c r="J4">
        <v>1</v>
      </c>
      <c r="K4">
        <v>6</v>
      </c>
    </row>
    <row r="5" spans="1:11" x14ac:dyDescent="0.25">
      <c r="A5" s="52">
        <v>46026</v>
      </c>
      <c r="B5" s="51" t="s">
        <v>3</v>
      </c>
      <c r="C5" s="51" t="s">
        <v>11</v>
      </c>
      <c r="D5" s="51" t="s">
        <v>40</v>
      </c>
      <c r="E5" s="51" t="s">
        <v>61</v>
      </c>
      <c r="F5" s="51">
        <v>1</v>
      </c>
      <c r="G5" s="51">
        <v>40</v>
      </c>
      <c r="H5" s="51">
        <v>100</v>
      </c>
      <c r="I5" s="51">
        <v>40</v>
      </c>
      <c r="J5">
        <v>1</v>
      </c>
      <c r="K5">
        <v>4</v>
      </c>
    </row>
    <row r="6" spans="1:11" x14ac:dyDescent="0.25">
      <c r="A6" s="52">
        <v>46030</v>
      </c>
      <c r="B6" s="51" t="s">
        <v>54</v>
      </c>
      <c r="C6" s="51" t="s">
        <v>51</v>
      </c>
      <c r="D6" s="51" t="s">
        <v>55</v>
      </c>
      <c r="E6" s="51" t="s">
        <v>60</v>
      </c>
      <c r="F6" s="51">
        <v>1</v>
      </c>
      <c r="G6" s="51">
        <v>100</v>
      </c>
      <c r="H6" s="51">
        <v>100</v>
      </c>
      <c r="I6" s="51">
        <v>100</v>
      </c>
      <c r="J6">
        <v>1</v>
      </c>
      <c r="K6">
        <v>8</v>
      </c>
    </row>
    <row r="7" spans="1:11" x14ac:dyDescent="0.25">
      <c r="A7" s="52">
        <v>46026</v>
      </c>
      <c r="B7" s="51" t="s">
        <v>4</v>
      </c>
      <c r="C7" s="51" t="s">
        <v>51</v>
      </c>
      <c r="D7" s="51" t="s">
        <v>65</v>
      </c>
      <c r="E7" s="51" t="s">
        <v>64</v>
      </c>
      <c r="F7" s="51" t="s">
        <v>70</v>
      </c>
      <c r="G7" s="51">
        <v>200</v>
      </c>
      <c r="H7" s="51">
        <v>200</v>
      </c>
      <c r="I7" s="51">
        <v>200</v>
      </c>
      <c r="J7">
        <v>1</v>
      </c>
      <c r="K7">
        <v>4</v>
      </c>
    </row>
    <row r="8" spans="1:11" x14ac:dyDescent="0.25">
      <c r="A8" s="52">
        <v>46032</v>
      </c>
      <c r="B8" s="51" t="s">
        <v>5</v>
      </c>
      <c r="C8" s="51" t="s">
        <v>51</v>
      </c>
      <c r="D8" s="51" t="s">
        <v>5</v>
      </c>
      <c r="E8" s="51" t="s">
        <v>62</v>
      </c>
      <c r="F8" s="51" t="s">
        <v>70</v>
      </c>
      <c r="G8" s="51">
        <v>110</v>
      </c>
      <c r="H8" s="51">
        <v>110</v>
      </c>
      <c r="I8" s="51">
        <v>110</v>
      </c>
      <c r="J8">
        <v>1</v>
      </c>
      <c r="K8">
        <v>10</v>
      </c>
    </row>
    <row r="9" spans="1:11" x14ac:dyDescent="0.25">
      <c r="A9" s="52">
        <v>46033</v>
      </c>
      <c r="B9" s="51" t="s">
        <v>6</v>
      </c>
      <c r="C9" s="51" t="s">
        <v>51</v>
      </c>
      <c r="D9" s="51" t="s">
        <v>56</v>
      </c>
      <c r="E9" s="51" t="s">
        <v>62</v>
      </c>
      <c r="F9" s="51" t="s">
        <v>70</v>
      </c>
      <c r="G9" s="51">
        <v>80</v>
      </c>
      <c r="H9" s="51">
        <v>60</v>
      </c>
      <c r="I9" s="51">
        <v>80</v>
      </c>
      <c r="J9">
        <v>1</v>
      </c>
      <c r="K9">
        <v>11</v>
      </c>
    </row>
    <row r="10" spans="1:11" x14ac:dyDescent="0.25">
      <c r="A10" s="52">
        <v>46034</v>
      </c>
      <c r="B10" s="51" t="s">
        <v>7</v>
      </c>
      <c r="C10" s="51" t="s">
        <v>51</v>
      </c>
      <c r="D10" s="51" t="s">
        <v>56</v>
      </c>
      <c r="E10" s="51" t="s">
        <v>62</v>
      </c>
      <c r="F10" s="51" t="s">
        <v>70</v>
      </c>
      <c r="G10" s="51">
        <v>150</v>
      </c>
      <c r="H10" s="51">
        <v>200</v>
      </c>
      <c r="I10" s="51">
        <v>150</v>
      </c>
      <c r="J10">
        <v>1</v>
      </c>
      <c r="K10">
        <v>12</v>
      </c>
    </row>
    <row r="11" spans="1:11" x14ac:dyDescent="0.25">
      <c r="A11" s="52">
        <v>46035</v>
      </c>
      <c r="B11" s="51" t="s">
        <v>8</v>
      </c>
      <c r="C11" s="51" t="s">
        <v>51</v>
      </c>
      <c r="D11" s="51" t="s">
        <v>57</v>
      </c>
      <c r="E11" s="51" t="s">
        <v>61</v>
      </c>
      <c r="F11" s="51">
        <v>1</v>
      </c>
      <c r="G11" s="51">
        <v>1000</v>
      </c>
      <c r="H11" s="51">
        <v>1000</v>
      </c>
      <c r="I11" s="51">
        <v>1000</v>
      </c>
      <c r="J11">
        <v>1</v>
      </c>
      <c r="K11">
        <v>13</v>
      </c>
    </row>
    <row r="12" spans="1:11" x14ac:dyDescent="0.25">
      <c r="A12" s="52">
        <v>46036</v>
      </c>
      <c r="B12" s="51" t="s">
        <v>9</v>
      </c>
      <c r="C12" s="51" t="s">
        <v>51</v>
      </c>
      <c r="D12" s="51" t="s">
        <v>45</v>
      </c>
      <c r="E12" s="51" t="s">
        <v>61</v>
      </c>
      <c r="F12" s="51">
        <v>2</v>
      </c>
      <c r="G12" s="51">
        <v>55</v>
      </c>
      <c r="H12" s="51">
        <v>110</v>
      </c>
      <c r="I12" s="51">
        <v>110</v>
      </c>
      <c r="J12">
        <v>1</v>
      </c>
      <c r="K12">
        <v>14</v>
      </c>
    </row>
    <row r="13" spans="1:11" x14ac:dyDescent="0.25">
      <c r="A13" s="52">
        <v>46036</v>
      </c>
      <c r="B13" s="51" t="s">
        <v>66</v>
      </c>
      <c r="C13" s="51" t="s">
        <v>51</v>
      </c>
      <c r="D13" s="51" t="s">
        <v>67</v>
      </c>
      <c r="E13" s="51" t="s">
        <v>61</v>
      </c>
      <c r="F13" s="51">
        <v>1</v>
      </c>
      <c r="G13" s="51">
        <v>49.9</v>
      </c>
      <c r="H13" s="51">
        <v>49.9</v>
      </c>
      <c r="I13" s="51">
        <v>49.9</v>
      </c>
      <c r="J13">
        <v>1</v>
      </c>
      <c r="K13">
        <v>14</v>
      </c>
    </row>
    <row r="14" spans="1:11" x14ac:dyDescent="0.25">
      <c r="A14" s="52">
        <v>46037</v>
      </c>
      <c r="B14" s="51" t="s">
        <v>69</v>
      </c>
      <c r="C14" s="51" t="s">
        <v>51</v>
      </c>
      <c r="D14" s="51" t="s">
        <v>68</v>
      </c>
      <c r="E14" s="51" t="s">
        <v>64</v>
      </c>
      <c r="F14" s="51" t="s">
        <v>70</v>
      </c>
      <c r="G14" s="51">
        <v>120</v>
      </c>
      <c r="H14" s="51">
        <v>120</v>
      </c>
      <c r="I14" s="51">
        <v>120</v>
      </c>
      <c r="J14">
        <v>1</v>
      </c>
      <c r="K14">
        <v>15</v>
      </c>
    </row>
    <row r="15" spans="1:11" x14ac:dyDescent="0.25">
      <c r="A15" s="52">
        <v>46037</v>
      </c>
      <c r="B15" s="51" t="s">
        <v>33</v>
      </c>
      <c r="C15" s="51" t="s">
        <v>51</v>
      </c>
      <c r="D15" s="51" t="s">
        <v>42</v>
      </c>
      <c r="E15" s="51" t="s">
        <v>61</v>
      </c>
      <c r="F15" s="51">
        <v>3</v>
      </c>
      <c r="G15" s="51">
        <v>266.66669999999999</v>
      </c>
      <c r="H15" s="51">
        <v>500</v>
      </c>
      <c r="I15" s="51">
        <v>800</v>
      </c>
      <c r="J15">
        <v>1</v>
      </c>
      <c r="K15">
        <v>15</v>
      </c>
    </row>
    <row r="16" spans="1:11" x14ac:dyDescent="0.25">
      <c r="A16" s="52">
        <v>46038</v>
      </c>
      <c r="B16" s="51" t="s">
        <v>34</v>
      </c>
      <c r="C16" s="51" t="s">
        <v>51</v>
      </c>
      <c r="D16" s="51" t="s">
        <v>42</v>
      </c>
      <c r="E16" s="51" t="s">
        <v>61</v>
      </c>
      <c r="F16" s="51">
        <v>1</v>
      </c>
      <c r="G16" s="51">
        <v>800</v>
      </c>
      <c r="H16" s="51">
        <v>500</v>
      </c>
      <c r="I16" s="51">
        <v>800</v>
      </c>
      <c r="J16">
        <v>1</v>
      </c>
      <c r="K16">
        <v>16</v>
      </c>
    </row>
    <row r="17" spans="1:11" x14ac:dyDescent="0.25">
      <c r="A17" s="52">
        <v>46054</v>
      </c>
      <c r="B17" s="51" t="s">
        <v>0</v>
      </c>
      <c r="C17" s="51" t="s">
        <v>11</v>
      </c>
      <c r="D17" s="51" t="s">
        <v>52</v>
      </c>
      <c r="E17" s="51" t="s">
        <v>61</v>
      </c>
      <c r="F17" s="51">
        <v>1</v>
      </c>
      <c r="G17" s="51">
        <v>3000</v>
      </c>
      <c r="H17" s="51">
        <v>3000</v>
      </c>
      <c r="I17" s="51">
        <v>3000</v>
      </c>
      <c r="J17">
        <v>2</v>
      </c>
      <c r="K17">
        <v>1</v>
      </c>
    </row>
    <row r="18" spans="1:11" x14ac:dyDescent="0.25">
      <c r="A18" s="52">
        <v>46055</v>
      </c>
      <c r="B18" s="51" t="s">
        <v>1</v>
      </c>
      <c r="C18" s="51" t="s">
        <v>51</v>
      </c>
      <c r="D18" s="51" t="s">
        <v>53</v>
      </c>
      <c r="E18" s="51" t="s">
        <v>64</v>
      </c>
      <c r="F18" s="51" t="s">
        <v>70</v>
      </c>
      <c r="G18" s="51">
        <v>350</v>
      </c>
      <c r="H18" s="51">
        <v>250</v>
      </c>
      <c r="I18" s="51">
        <v>350</v>
      </c>
      <c r="J18">
        <v>2</v>
      </c>
      <c r="K18">
        <v>2</v>
      </c>
    </row>
    <row r="19" spans="1:11" x14ac:dyDescent="0.25">
      <c r="A19" s="52">
        <v>46054</v>
      </c>
      <c r="B19" s="51" t="s">
        <v>2</v>
      </c>
      <c r="C19" s="51" t="s">
        <v>51</v>
      </c>
      <c r="D19" s="51" t="s">
        <v>2</v>
      </c>
      <c r="E19" s="51" t="s">
        <v>61</v>
      </c>
      <c r="F19" s="51">
        <v>1</v>
      </c>
      <c r="G19" s="51">
        <v>400</v>
      </c>
      <c r="H19" s="51">
        <v>250</v>
      </c>
      <c r="I19" s="51">
        <v>400</v>
      </c>
      <c r="J19">
        <v>2</v>
      </c>
      <c r="K19">
        <v>1</v>
      </c>
    </row>
    <row r="20" spans="1:11" x14ac:dyDescent="0.25">
      <c r="A20" s="52">
        <v>46057</v>
      </c>
      <c r="B20" s="51" t="s">
        <v>3</v>
      </c>
      <c r="C20" s="51" t="s">
        <v>11</v>
      </c>
      <c r="D20" s="51" t="s">
        <v>40</v>
      </c>
      <c r="E20" s="51" t="s">
        <v>61</v>
      </c>
      <c r="F20" s="51">
        <v>1</v>
      </c>
      <c r="G20" s="51">
        <v>150</v>
      </c>
      <c r="H20" s="51">
        <v>200</v>
      </c>
      <c r="I20" s="51">
        <v>300</v>
      </c>
      <c r="J20">
        <v>2</v>
      </c>
      <c r="K20">
        <v>4</v>
      </c>
    </row>
    <row r="21" spans="1:11" x14ac:dyDescent="0.25">
      <c r="A21" s="52">
        <v>46058</v>
      </c>
      <c r="B21" s="51" t="s">
        <v>54</v>
      </c>
      <c r="C21" s="51" t="s">
        <v>51</v>
      </c>
      <c r="D21" s="51" t="s">
        <v>55</v>
      </c>
      <c r="E21" s="51" t="s">
        <v>60</v>
      </c>
      <c r="F21" s="51">
        <v>1</v>
      </c>
      <c r="G21" s="51">
        <v>100</v>
      </c>
      <c r="H21" s="51">
        <v>100</v>
      </c>
      <c r="I21" s="51">
        <v>100</v>
      </c>
      <c r="J21">
        <v>2</v>
      </c>
      <c r="K21">
        <v>5</v>
      </c>
    </row>
    <row r="22" spans="1:11" x14ac:dyDescent="0.25">
      <c r="A22" s="52">
        <v>46054</v>
      </c>
      <c r="B22" s="51" t="s">
        <v>4</v>
      </c>
      <c r="C22" s="51" t="s">
        <v>51</v>
      </c>
      <c r="D22" s="51" t="s">
        <v>65</v>
      </c>
      <c r="E22" s="51" t="s">
        <v>64</v>
      </c>
      <c r="F22" s="51" t="s">
        <v>70</v>
      </c>
      <c r="G22" s="51">
        <v>200</v>
      </c>
      <c r="H22" s="51">
        <v>200</v>
      </c>
      <c r="I22" s="51">
        <v>200</v>
      </c>
      <c r="J22">
        <v>2</v>
      </c>
      <c r="K22">
        <v>1</v>
      </c>
    </row>
    <row r="23" spans="1:11" x14ac:dyDescent="0.25">
      <c r="A23" s="52">
        <v>46060</v>
      </c>
      <c r="B23" s="51" t="s">
        <v>5</v>
      </c>
      <c r="C23" s="51" t="s">
        <v>51</v>
      </c>
      <c r="D23" s="51" t="s">
        <v>5</v>
      </c>
      <c r="E23" s="51" t="s">
        <v>62</v>
      </c>
      <c r="F23" t="s">
        <v>70</v>
      </c>
      <c r="G23">
        <v>110</v>
      </c>
      <c r="H23">
        <v>110</v>
      </c>
      <c r="I23">
        <v>110</v>
      </c>
      <c r="J23">
        <v>2</v>
      </c>
      <c r="K23">
        <v>7</v>
      </c>
    </row>
    <row r="24" spans="1:11" x14ac:dyDescent="0.25">
      <c r="A24" s="52">
        <v>46054</v>
      </c>
      <c r="B24" s="51" t="s">
        <v>6</v>
      </c>
      <c r="C24" s="51" t="s">
        <v>51</v>
      </c>
      <c r="D24" s="51" t="s">
        <v>56</v>
      </c>
      <c r="E24" s="51" t="s">
        <v>62</v>
      </c>
      <c r="F24" t="s">
        <v>70</v>
      </c>
      <c r="G24">
        <v>100</v>
      </c>
      <c r="H24">
        <v>80</v>
      </c>
      <c r="I24">
        <v>100</v>
      </c>
      <c r="J24">
        <v>2</v>
      </c>
      <c r="K24">
        <v>1</v>
      </c>
    </row>
    <row r="25" spans="1:11" x14ac:dyDescent="0.25">
      <c r="A25" s="52">
        <v>46062</v>
      </c>
      <c r="B25" s="51" t="s">
        <v>7</v>
      </c>
      <c r="C25" s="51" t="s">
        <v>51</v>
      </c>
      <c r="D25" s="51" t="s">
        <v>56</v>
      </c>
      <c r="E25" s="51" t="s">
        <v>62</v>
      </c>
      <c r="F25" t="s">
        <v>70</v>
      </c>
      <c r="G25">
        <v>200</v>
      </c>
      <c r="H25">
        <v>200</v>
      </c>
      <c r="I25">
        <v>200</v>
      </c>
      <c r="J25">
        <v>2</v>
      </c>
      <c r="K25">
        <v>9</v>
      </c>
    </row>
    <row r="26" spans="1:11" x14ac:dyDescent="0.25">
      <c r="A26" s="52">
        <v>46063</v>
      </c>
      <c r="B26" s="51" t="s">
        <v>8</v>
      </c>
      <c r="C26" s="51" t="s">
        <v>51</v>
      </c>
      <c r="D26" s="51" t="s">
        <v>57</v>
      </c>
      <c r="E26" s="51" t="s">
        <v>61</v>
      </c>
      <c r="F26">
        <v>1</v>
      </c>
      <c r="G26">
        <v>1000</v>
      </c>
      <c r="H26">
        <v>1000</v>
      </c>
      <c r="I26">
        <v>1000</v>
      </c>
      <c r="J26">
        <v>2</v>
      </c>
      <c r="K26">
        <v>10</v>
      </c>
    </row>
    <row r="27" spans="1:11" x14ac:dyDescent="0.25">
      <c r="A27" s="52">
        <v>46054</v>
      </c>
      <c r="B27" s="51" t="s">
        <v>9</v>
      </c>
      <c r="C27" s="51" t="s">
        <v>51</v>
      </c>
      <c r="D27" s="51" t="s">
        <v>45</v>
      </c>
      <c r="E27" s="51" t="s">
        <v>61</v>
      </c>
      <c r="F27">
        <v>3</v>
      </c>
      <c r="G27">
        <v>36.666699999999999</v>
      </c>
      <c r="H27">
        <v>110</v>
      </c>
      <c r="I27">
        <v>110</v>
      </c>
      <c r="J27">
        <v>2</v>
      </c>
      <c r="K27">
        <v>1</v>
      </c>
    </row>
    <row r="28" spans="1:11" x14ac:dyDescent="0.25">
      <c r="A28" s="52">
        <v>46065</v>
      </c>
      <c r="B28" s="51" t="s">
        <v>66</v>
      </c>
      <c r="C28" s="51" t="s">
        <v>51</v>
      </c>
      <c r="D28" s="51" t="s">
        <v>67</v>
      </c>
      <c r="E28" s="51" t="s">
        <v>61</v>
      </c>
      <c r="F28">
        <v>1</v>
      </c>
      <c r="G28">
        <v>49.9</v>
      </c>
      <c r="H28">
        <v>49.9</v>
      </c>
      <c r="I28">
        <v>49.9</v>
      </c>
      <c r="J28">
        <v>2</v>
      </c>
      <c r="K28">
        <v>12</v>
      </c>
    </row>
    <row r="29" spans="1:11" x14ac:dyDescent="0.25">
      <c r="A29" s="52">
        <v>46066</v>
      </c>
      <c r="B29" s="51" t="s">
        <v>69</v>
      </c>
      <c r="C29" s="51" t="s">
        <v>51</v>
      </c>
      <c r="D29" s="51" t="s">
        <v>68</v>
      </c>
      <c r="E29" s="51" t="s">
        <v>64</v>
      </c>
      <c r="F29" t="s">
        <v>70</v>
      </c>
      <c r="G29">
        <v>120</v>
      </c>
      <c r="H29">
        <v>120</v>
      </c>
      <c r="I29">
        <v>120</v>
      </c>
      <c r="J29">
        <v>2</v>
      </c>
      <c r="K29">
        <v>13</v>
      </c>
    </row>
    <row r="30" spans="1:11" x14ac:dyDescent="0.25">
      <c r="A30" s="52">
        <v>46067</v>
      </c>
      <c r="B30" s="51" t="s">
        <v>33</v>
      </c>
      <c r="C30" s="51" t="s">
        <v>51</v>
      </c>
      <c r="D30" s="51" t="s">
        <v>42</v>
      </c>
      <c r="E30" s="51" t="s">
        <v>61</v>
      </c>
      <c r="F30">
        <v>3</v>
      </c>
      <c r="G30">
        <v>166.66669999999999</v>
      </c>
      <c r="H30">
        <v>500</v>
      </c>
      <c r="I30">
        <v>500</v>
      </c>
      <c r="J30">
        <v>2</v>
      </c>
      <c r="K30">
        <v>14</v>
      </c>
    </row>
    <row r="31" spans="1:11" x14ac:dyDescent="0.25">
      <c r="A31" s="52">
        <v>46068</v>
      </c>
      <c r="B31" s="51" t="s">
        <v>34</v>
      </c>
      <c r="C31" s="51" t="s">
        <v>51</v>
      </c>
      <c r="D31" s="51" t="s">
        <v>42</v>
      </c>
      <c r="E31" s="51" t="s">
        <v>61</v>
      </c>
      <c r="F31">
        <v>3</v>
      </c>
      <c r="G31">
        <v>166.66669999999999</v>
      </c>
      <c r="H31">
        <v>500</v>
      </c>
      <c r="I31">
        <v>500</v>
      </c>
      <c r="J31">
        <v>2</v>
      </c>
      <c r="K31">
        <v>15</v>
      </c>
    </row>
    <row r="32" spans="1:11" x14ac:dyDescent="0.25">
      <c r="A32" s="52">
        <v>46082</v>
      </c>
      <c r="B32" s="51" t="s">
        <v>0</v>
      </c>
      <c r="C32" s="51" t="s">
        <v>11</v>
      </c>
      <c r="D32" s="51" t="s">
        <v>52</v>
      </c>
      <c r="E32" s="51" t="s">
        <v>61</v>
      </c>
      <c r="F32">
        <v>1</v>
      </c>
      <c r="G32">
        <v>6000</v>
      </c>
      <c r="H32">
        <v>4000</v>
      </c>
      <c r="I32">
        <v>6000</v>
      </c>
      <c r="J32">
        <v>3</v>
      </c>
      <c r="K32">
        <v>1</v>
      </c>
    </row>
    <row r="33" spans="1:11" x14ac:dyDescent="0.25">
      <c r="A33" s="52">
        <v>46083</v>
      </c>
      <c r="B33" s="51" t="s">
        <v>1</v>
      </c>
      <c r="C33" s="51" t="s">
        <v>51</v>
      </c>
      <c r="D33" s="51" t="s">
        <v>53</v>
      </c>
      <c r="E33" s="51" t="s">
        <v>64</v>
      </c>
      <c r="F33" t="s">
        <v>70</v>
      </c>
      <c r="G33">
        <v>350</v>
      </c>
      <c r="H33">
        <v>250</v>
      </c>
      <c r="I33">
        <v>350</v>
      </c>
      <c r="J33">
        <v>3</v>
      </c>
      <c r="K33">
        <v>2</v>
      </c>
    </row>
    <row r="34" spans="1:11" x14ac:dyDescent="0.25">
      <c r="A34" s="52">
        <v>46084</v>
      </c>
      <c r="B34" s="51" t="s">
        <v>2</v>
      </c>
      <c r="C34" s="51" t="s">
        <v>51</v>
      </c>
      <c r="D34" s="51" t="s">
        <v>2</v>
      </c>
      <c r="E34" s="51" t="s">
        <v>61</v>
      </c>
      <c r="F34">
        <v>1</v>
      </c>
      <c r="G34">
        <v>400</v>
      </c>
      <c r="H34">
        <v>250</v>
      </c>
      <c r="I34">
        <v>400</v>
      </c>
      <c r="J34">
        <v>3</v>
      </c>
      <c r="K34">
        <v>3</v>
      </c>
    </row>
    <row r="35" spans="1:11" x14ac:dyDescent="0.25">
      <c r="A35" s="52">
        <v>46084</v>
      </c>
      <c r="B35" s="51" t="s">
        <v>3</v>
      </c>
      <c r="C35" s="51" t="s">
        <v>11</v>
      </c>
      <c r="D35" s="51" t="s">
        <v>40</v>
      </c>
      <c r="E35" s="51" t="s">
        <v>61</v>
      </c>
      <c r="F35">
        <v>1</v>
      </c>
      <c r="G35">
        <v>300</v>
      </c>
      <c r="H35">
        <v>200</v>
      </c>
      <c r="I35">
        <v>300</v>
      </c>
      <c r="J35">
        <v>3</v>
      </c>
      <c r="K35">
        <v>3</v>
      </c>
    </row>
    <row r="36" spans="1:11" x14ac:dyDescent="0.25">
      <c r="A36" s="52">
        <v>46086</v>
      </c>
      <c r="B36" s="51" t="s">
        <v>54</v>
      </c>
      <c r="C36" s="51" t="s">
        <v>51</v>
      </c>
      <c r="D36" s="51" t="s">
        <v>55</v>
      </c>
      <c r="E36" s="51" t="s">
        <v>60</v>
      </c>
      <c r="F36">
        <v>1</v>
      </c>
      <c r="G36">
        <v>100</v>
      </c>
      <c r="H36">
        <v>100</v>
      </c>
      <c r="I36">
        <v>100</v>
      </c>
      <c r="J36">
        <v>3</v>
      </c>
      <c r="K36">
        <v>5</v>
      </c>
    </row>
    <row r="37" spans="1:11" x14ac:dyDescent="0.25">
      <c r="A37" s="52">
        <v>46084</v>
      </c>
      <c r="B37" s="51" t="s">
        <v>4</v>
      </c>
      <c r="C37" s="51" t="s">
        <v>51</v>
      </c>
      <c r="D37" s="51" t="s">
        <v>65</v>
      </c>
      <c r="E37" s="51" t="s">
        <v>64</v>
      </c>
      <c r="F37" t="s">
        <v>70</v>
      </c>
      <c r="G37">
        <v>200</v>
      </c>
      <c r="H37">
        <v>200</v>
      </c>
      <c r="I37">
        <v>200</v>
      </c>
      <c r="J37">
        <v>3</v>
      </c>
      <c r="K37">
        <v>3</v>
      </c>
    </row>
    <row r="38" spans="1:11" x14ac:dyDescent="0.25">
      <c r="A38" s="52">
        <v>46088</v>
      </c>
      <c r="B38" s="51" t="s">
        <v>5</v>
      </c>
      <c r="C38" s="51" t="s">
        <v>51</v>
      </c>
      <c r="D38" s="51" t="s">
        <v>5</v>
      </c>
      <c r="E38" s="51" t="s">
        <v>62</v>
      </c>
      <c r="F38" t="s">
        <v>70</v>
      </c>
      <c r="G38">
        <v>110</v>
      </c>
      <c r="H38">
        <v>110</v>
      </c>
      <c r="I38">
        <v>110</v>
      </c>
      <c r="J38">
        <v>3</v>
      </c>
      <c r="K38">
        <v>7</v>
      </c>
    </row>
    <row r="39" spans="1:11" x14ac:dyDescent="0.25">
      <c r="A39" s="52">
        <v>46096</v>
      </c>
      <c r="B39" s="51" t="s">
        <v>6</v>
      </c>
      <c r="C39" s="51" t="s">
        <v>51</v>
      </c>
      <c r="D39" s="51" t="s">
        <v>56</v>
      </c>
      <c r="E39" s="51" t="s">
        <v>62</v>
      </c>
      <c r="F39" t="s">
        <v>70</v>
      </c>
      <c r="G39">
        <v>100</v>
      </c>
      <c r="H39">
        <v>80</v>
      </c>
      <c r="I39">
        <v>100</v>
      </c>
      <c r="J39">
        <v>3</v>
      </c>
      <c r="K39">
        <v>15</v>
      </c>
    </row>
    <row r="40" spans="1:11" x14ac:dyDescent="0.25">
      <c r="A40" s="52">
        <v>46090</v>
      </c>
      <c r="B40" s="51" t="s">
        <v>7</v>
      </c>
      <c r="C40" s="51" t="s">
        <v>51</v>
      </c>
      <c r="D40" s="51" t="s">
        <v>56</v>
      </c>
      <c r="E40" s="51" t="s">
        <v>62</v>
      </c>
      <c r="F40" t="s">
        <v>70</v>
      </c>
      <c r="G40">
        <v>200</v>
      </c>
      <c r="H40">
        <v>200</v>
      </c>
      <c r="I40">
        <v>200</v>
      </c>
      <c r="J40">
        <v>3</v>
      </c>
      <c r="K40">
        <v>9</v>
      </c>
    </row>
    <row r="41" spans="1:11" x14ac:dyDescent="0.25">
      <c r="A41" s="52">
        <v>46096</v>
      </c>
      <c r="B41" s="51" t="s">
        <v>8</v>
      </c>
      <c r="C41" s="51" t="s">
        <v>51</v>
      </c>
      <c r="D41" s="51" t="s">
        <v>57</v>
      </c>
      <c r="E41" s="51" t="s">
        <v>61</v>
      </c>
      <c r="F41">
        <v>1</v>
      </c>
      <c r="G41">
        <v>1000</v>
      </c>
      <c r="H41">
        <v>1000</v>
      </c>
      <c r="I41">
        <v>1000</v>
      </c>
      <c r="J41">
        <v>3</v>
      </c>
      <c r="K41">
        <v>15</v>
      </c>
    </row>
    <row r="42" spans="1:11" x14ac:dyDescent="0.25">
      <c r="A42" s="52">
        <v>46092</v>
      </c>
      <c r="B42" s="51" t="s">
        <v>9</v>
      </c>
      <c r="C42" s="51" t="s">
        <v>51</v>
      </c>
      <c r="D42" s="51" t="s">
        <v>45</v>
      </c>
      <c r="E42" s="51" t="s">
        <v>61</v>
      </c>
      <c r="F42">
        <v>2</v>
      </c>
      <c r="G42">
        <v>55</v>
      </c>
      <c r="H42">
        <v>110</v>
      </c>
      <c r="I42">
        <v>110</v>
      </c>
      <c r="J42">
        <v>3</v>
      </c>
      <c r="K42">
        <v>11</v>
      </c>
    </row>
    <row r="43" spans="1:11" x14ac:dyDescent="0.25">
      <c r="A43" s="52">
        <v>46096</v>
      </c>
      <c r="B43" s="51" t="s">
        <v>66</v>
      </c>
      <c r="C43" s="51" t="s">
        <v>51</v>
      </c>
      <c r="D43" s="51" t="s">
        <v>67</v>
      </c>
      <c r="E43" s="51" t="s">
        <v>61</v>
      </c>
      <c r="F43">
        <v>1</v>
      </c>
      <c r="G43">
        <v>49.9</v>
      </c>
      <c r="H43">
        <v>49.9</v>
      </c>
      <c r="I43">
        <v>49.9</v>
      </c>
      <c r="J43">
        <v>3</v>
      </c>
      <c r="K43">
        <v>15</v>
      </c>
    </row>
    <row r="44" spans="1:11" x14ac:dyDescent="0.25">
      <c r="A44" s="52">
        <v>46094</v>
      </c>
      <c r="B44" s="51" t="s">
        <v>69</v>
      </c>
      <c r="C44" s="51" t="s">
        <v>51</v>
      </c>
      <c r="D44" s="51" t="s">
        <v>68</v>
      </c>
      <c r="E44" s="51" t="s">
        <v>64</v>
      </c>
      <c r="F44" t="s">
        <v>70</v>
      </c>
      <c r="G44">
        <v>120</v>
      </c>
      <c r="H44">
        <v>120</v>
      </c>
      <c r="I44">
        <v>120</v>
      </c>
      <c r="J44">
        <v>3</v>
      </c>
      <c r="K44">
        <v>13</v>
      </c>
    </row>
    <row r="45" spans="1:11" x14ac:dyDescent="0.25">
      <c r="A45" s="52">
        <v>46095</v>
      </c>
      <c r="B45" s="51" t="s">
        <v>33</v>
      </c>
      <c r="C45" s="51" t="s">
        <v>51</v>
      </c>
      <c r="D45" s="51" t="s">
        <v>42</v>
      </c>
      <c r="E45" s="51" t="s">
        <v>61</v>
      </c>
      <c r="F45">
        <v>3</v>
      </c>
      <c r="G45">
        <v>166.66669999999999</v>
      </c>
      <c r="H45">
        <v>500</v>
      </c>
      <c r="I45">
        <v>500</v>
      </c>
      <c r="J45">
        <v>3</v>
      </c>
      <c r="K45">
        <v>14</v>
      </c>
    </row>
    <row r="46" spans="1:11" x14ac:dyDescent="0.25">
      <c r="A46" s="52">
        <v>46096</v>
      </c>
      <c r="B46" s="51" t="s">
        <v>34</v>
      </c>
      <c r="C46" s="51" t="s">
        <v>51</v>
      </c>
      <c r="D46" s="51" t="s">
        <v>42</v>
      </c>
      <c r="E46" s="51" t="s">
        <v>61</v>
      </c>
      <c r="F46">
        <v>1</v>
      </c>
      <c r="G46">
        <v>550</v>
      </c>
      <c r="H46">
        <v>600</v>
      </c>
      <c r="I46">
        <v>550</v>
      </c>
      <c r="J46">
        <v>3</v>
      </c>
      <c r="K46">
        <v>15</v>
      </c>
    </row>
  </sheetData>
  <phoneticPr fontId="9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698CA-F3C3-4D0B-B426-5199E7F9FC22}">
  <dimension ref="A1:Z18"/>
  <sheetViews>
    <sheetView showGridLines="0" zoomScale="70" zoomScaleNormal="70" workbookViewId="0">
      <selection activeCell="I28" sqref="I28"/>
    </sheetView>
  </sheetViews>
  <sheetFormatPr defaultRowHeight="15" x14ac:dyDescent="0.25"/>
  <cols>
    <col min="1" max="1" width="13.5703125" style="16" bestFit="1" customWidth="1"/>
    <col min="2" max="2" width="19.7109375" style="16" bestFit="1" customWidth="1"/>
    <col min="3" max="3" width="19.28515625" style="16" bestFit="1" customWidth="1"/>
    <col min="4" max="4" width="35.28515625" style="16" bestFit="1" customWidth="1"/>
    <col min="5" max="5" width="44.7109375" style="16" customWidth="1"/>
    <col min="6" max="6" width="32.85546875" style="16" customWidth="1"/>
    <col min="7" max="7" width="20.7109375" style="16" bestFit="1" customWidth="1"/>
    <col min="8" max="8" width="19.7109375" style="16" bestFit="1" customWidth="1"/>
    <col min="9" max="9" width="20.5703125" style="16" bestFit="1" customWidth="1"/>
    <col min="10" max="10" width="9.140625" style="16"/>
    <col min="11" max="11" width="13" style="16" bestFit="1" customWidth="1"/>
    <col min="12" max="12" width="3.5703125" style="16" customWidth="1"/>
    <col min="13" max="13" width="13.7109375" style="16" bestFit="1" customWidth="1"/>
    <col min="14" max="17" width="9.140625" style="16"/>
    <col min="18" max="18" width="19.5703125" style="55" bestFit="1" customWidth="1"/>
    <col min="19" max="19" width="28.85546875" style="55" bestFit="1" customWidth="1"/>
    <col min="20" max="20" width="9.140625" style="55"/>
    <col min="21" max="21" width="3.42578125" style="55" bestFit="1" customWidth="1"/>
    <col min="22" max="22" width="18.28515625" style="55" bestFit="1" customWidth="1"/>
    <col min="23" max="23" width="29.28515625" style="55" bestFit="1" customWidth="1"/>
    <col min="24" max="24" width="5.7109375" style="55" bestFit="1" customWidth="1"/>
    <col min="25" max="25" width="9.140625" style="55"/>
    <col min="26" max="26" width="9.140625" style="34"/>
    <col min="27" max="16384" width="9.140625" style="16"/>
  </cols>
  <sheetData>
    <row r="1" spans="1:24" ht="15.75" customHeight="1" thickBot="1" x14ac:dyDescent="0.3">
      <c r="A1" s="39" t="s">
        <v>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  <c r="N1" s="8"/>
      <c r="O1" s="34"/>
      <c r="P1" s="34"/>
      <c r="Q1" s="34"/>
    </row>
    <row r="2" spans="1:24" ht="15.75" thickBot="1" x14ac:dyDescent="0.3">
      <c r="A2" s="9" t="s">
        <v>49</v>
      </c>
      <c r="B2" s="9" t="s">
        <v>10</v>
      </c>
      <c r="C2" s="9" t="s">
        <v>13</v>
      </c>
      <c r="D2" s="9" t="s">
        <v>50</v>
      </c>
      <c r="E2" s="9" t="s">
        <v>63</v>
      </c>
      <c r="F2" s="9" t="s">
        <v>72</v>
      </c>
      <c r="G2" s="9" t="s">
        <v>71</v>
      </c>
      <c r="H2" s="9" t="s">
        <v>58</v>
      </c>
      <c r="I2" s="9" t="s">
        <v>73</v>
      </c>
      <c r="J2"/>
      <c r="K2" s="29" t="s">
        <v>59</v>
      </c>
      <c r="L2"/>
      <c r="M2" s="29" t="s">
        <v>58</v>
      </c>
      <c r="N2" s="8"/>
      <c r="O2" s="34"/>
      <c r="P2" s="34"/>
      <c r="Q2" s="34"/>
      <c r="R2" s="55" t="s">
        <v>39</v>
      </c>
      <c r="S2" s="55" t="s">
        <v>57</v>
      </c>
      <c r="T2" s="55" t="s">
        <v>64</v>
      </c>
      <c r="U2" s="56">
        <v>1</v>
      </c>
      <c r="V2" s="55" t="s">
        <v>70</v>
      </c>
      <c r="W2" s="55" t="s">
        <v>36</v>
      </c>
      <c r="X2" s="57">
        <f>K8/K4</f>
        <v>0.66102513227513227</v>
      </c>
    </row>
    <row r="3" spans="1:24" x14ac:dyDescent="0.25">
      <c r="A3" s="35">
        <v>46026</v>
      </c>
      <c r="B3" s="23" t="s">
        <v>0</v>
      </c>
      <c r="C3" s="24" t="s">
        <v>11</v>
      </c>
      <c r="D3" s="36" t="s">
        <v>52</v>
      </c>
      <c r="E3" s="36" t="s">
        <v>61</v>
      </c>
      <c r="F3" s="37">
        <v>1</v>
      </c>
      <c r="G3" s="38">
        <f>IF(Tabela1[[#This Row],[Quantidade de Parcelas]]="Pagamento único",Tabela1[[#This Row],[Valor Total]],Tabela1[[#This Row],[Valor Total]]/Tabela1[[#This Row],[Quantidade de Parcelas]])</f>
        <v>5000</v>
      </c>
      <c r="H3" s="38">
        <v>3000</v>
      </c>
      <c r="I3" s="38">
        <v>5000</v>
      </c>
      <c r="J3"/>
      <c r="K3" s="27" t="s">
        <v>11</v>
      </c>
      <c r="L3"/>
      <c r="M3" s="27" t="s">
        <v>11</v>
      </c>
      <c r="N3" s="8"/>
      <c r="O3" s="34"/>
      <c r="P3" s="34"/>
      <c r="Q3" s="34"/>
      <c r="R3" s="55" t="s">
        <v>40</v>
      </c>
      <c r="S3" s="55" t="s">
        <v>5</v>
      </c>
      <c r="T3" s="55" t="s">
        <v>60</v>
      </c>
      <c r="U3" s="56">
        <v>2</v>
      </c>
      <c r="W3" s="55" t="str">
        <f>IF(X3&lt;0,"Ultrapassou em","Você está dentro do limite em")</f>
        <v>Você está dentro do limite em</v>
      </c>
      <c r="X3" s="57">
        <f>100%-X2</f>
        <v>0.33897486772486773</v>
      </c>
    </row>
    <row r="4" spans="1:24" ht="15.75" thickBot="1" x14ac:dyDescent="0.3">
      <c r="A4" s="35">
        <v>46026</v>
      </c>
      <c r="B4" s="23" t="s">
        <v>1</v>
      </c>
      <c r="C4" s="24" t="s">
        <v>51</v>
      </c>
      <c r="D4" s="36" t="s">
        <v>53</v>
      </c>
      <c r="E4" s="36" t="s">
        <v>64</v>
      </c>
      <c r="F4" s="37" t="s">
        <v>70</v>
      </c>
      <c r="G4" s="38">
        <f>IF(Tabela1[[#This Row],[Quantidade de Parcelas]]="Pagamento único",Tabela1[[#This Row],[Valor Total]],Tabela1[[#This Row],[Valor Total]]/Tabela1[[#This Row],[Quantidade de Parcelas]])</f>
        <v>300</v>
      </c>
      <c r="H4" s="38">
        <v>200</v>
      </c>
      <c r="I4" s="38">
        <v>300</v>
      </c>
      <c r="J4"/>
      <c r="K4" s="28">
        <f>SUMIF(Tabela1[Categoria],$K$3,Tabela1[Valor Pago])</f>
        <v>5040</v>
      </c>
      <c r="L4"/>
      <c r="M4" s="28">
        <f>SUMIF(Tabela1[Categoria],$M$3,Tabela1[Estimativa])</f>
        <v>3100</v>
      </c>
      <c r="N4" s="8"/>
      <c r="O4" s="34"/>
      <c r="P4" s="34"/>
      <c r="Q4" s="34"/>
      <c r="R4" s="55" t="s">
        <v>41</v>
      </c>
      <c r="S4" s="55" t="s">
        <v>56</v>
      </c>
      <c r="T4" s="55" t="s">
        <v>61</v>
      </c>
      <c r="U4" s="56">
        <v>3</v>
      </c>
      <c r="X4" s="57">
        <f>IF(W3="Ultrapassou em",X3*-1,X3)</f>
        <v>0.33897486772486773</v>
      </c>
    </row>
    <row r="5" spans="1:24" x14ac:dyDescent="0.25">
      <c r="A5" s="35">
        <v>46028</v>
      </c>
      <c r="B5" s="23" t="s">
        <v>2</v>
      </c>
      <c r="C5" s="24" t="s">
        <v>51</v>
      </c>
      <c r="D5" s="36" t="s">
        <v>2</v>
      </c>
      <c r="E5" s="36" t="s">
        <v>61</v>
      </c>
      <c r="F5" s="37">
        <v>1</v>
      </c>
      <c r="G5" s="38">
        <f>IF(Tabela1[[#This Row],[Quantidade de Parcelas]]="Pagamento único",Tabela1[[#This Row],[Valor Total]],Tabela1[[#This Row],[Valor Total]]/Tabela1[[#This Row],[Quantidade de Parcelas]])</f>
        <v>100</v>
      </c>
      <c r="H5" s="38">
        <v>200</v>
      </c>
      <c r="I5" s="38">
        <v>100</v>
      </c>
      <c r="J5"/>
      <c r="K5"/>
      <c r="L5"/>
      <c r="M5"/>
      <c r="N5" s="8"/>
      <c r="O5" s="34"/>
      <c r="P5" s="34"/>
      <c r="Q5" s="34"/>
      <c r="R5" s="55" t="s">
        <v>52</v>
      </c>
      <c r="S5" s="55" t="s">
        <v>44</v>
      </c>
      <c r="T5" s="55" t="s">
        <v>62</v>
      </c>
      <c r="U5" s="56">
        <v>4</v>
      </c>
    </row>
    <row r="6" spans="1:24" ht="15.75" thickBot="1" x14ac:dyDescent="0.3">
      <c r="A6" s="35">
        <v>46026</v>
      </c>
      <c r="B6" s="23" t="s">
        <v>3</v>
      </c>
      <c r="C6" s="24" t="s">
        <v>11</v>
      </c>
      <c r="D6" s="36" t="s">
        <v>40</v>
      </c>
      <c r="E6" s="36" t="s">
        <v>61</v>
      </c>
      <c r="F6" s="37">
        <v>1</v>
      </c>
      <c r="G6" s="38">
        <f>IF(Tabela1[[#This Row],[Quantidade de Parcelas]]="Pagamento único",Tabela1[[#This Row],[Valor Total]],Tabela1[[#This Row],[Valor Total]]/Tabela1[[#This Row],[Quantidade de Parcelas]])</f>
        <v>40</v>
      </c>
      <c r="H6" s="38">
        <v>100</v>
      </c>
      <c r="I6" s="38">
        <v>40</v>
      </c>
      <c r="J6"/>
      <c r="K6"/>
      <c r="L6"/>
      <c r="M6"/>
      <c r="N6" s="8"/>
      <c r="O6" s="34"/>
      <c r="P6" s="34"/>
      <c r="Q6" s="34"/>
      <c r="S6" s="55" t="s">
        <v>45</v>
      </c>
      <c r="U6" s="56">
        <v>5</v>
      </c>
    </row>
    <row r="7" spans="1:24" x14ac:dyDescent="0.25">
      <c r="A7" s="35">
        <v>46030</v>
      </c>
      <c r="B7" s="23" t="s">
        <v>54</v>
      </c>
      <c r="C7" s="24" t="s">
        <v>51</v>
      </c>
      <c r="D7" s="36" t="s">
        <v>55</v>
      </c>
      <c r="E7" s="36" t="s">
        <v>60</v>
      </c>
      <c r="F7" s="37">
        <v>1</v>
      </c>
      <c r="G7" s="38">
        <f>IF(Tabela1[[#This Row],[Quantidade de Parcelas]]="Pagamento único",Tabela1[[#This Row],[Valor Total]],Tabela1[[#This Row],[Valor Total]]/Tabela1[[#This Row],[Quantidade de Parcelas]])</f>
        <v>100</v>
      </c>
      <c r="H7" s="38">
        <v>100</v>
      </c>
      <c r="I7" s="38">
        <v>100</v>
      </c>
      <c r="J7"/>
      <c r="K7" s="25" t="s">
        <v>51</v>
      </c>
      <c r="L7"/>
      <c r="M7" s="25" t="s">
        <v>51</v>
      </c>
      <c r="N7" s="8"/>
      <c r="O7" s="34"/>
      <c r="P7" s="34"/>
      <c r="Q7" s="34"/>
      <c r="S7" s="55" t="s">
        <v>46</v>
      </c>
      <c r="U7" s="56">
        <v>6</v>
      </c>
    </row>
    <row r="8" spans="1:24" ht="15.75" thickBot="1" x14ac:dyDescent="0.3">
      <c r="A8" s="35">
        <v>46026</v>
      </c>
      <c r="B8" s="23" t="s">
        <v>4</v>
      </c>
      <c r="C8" s="24" t="s">
        <v>51</v>
      </c>
      <c r="D8" s="36" t="s">
        <v>65</v>
      </c>
      <c r="E8" s="36" t="s">
        <v>64</v>
      </c>
      <c r="F8" s="37" t="s">
        <v>70</v>
      </c>
      <c r="G8" s="38">
        <f>IF(Tabela1[[#This Row],[Quantidade de Parcelas]]="Pagamento único",Tabela1[[#This Row],[Valor Total]],Tabela1[[#This Row],[Valor Total]]/Tabela1[[#This Row],[Quantidade de Parcelas]])</f>
        <v>200</v>
      </c>
      <c r="H8" s="38">
        <v>200</v>
      </c>
      <c r="I8" s="38">
        <v>200</v>
      </c>
      <c r="J8"/>
      <c r="K8" s="26">
        <f>SUMIF(Tabela1[Categoria],$K$7,Tabela1[Valor Pago])</f>
        <v>3331.5666666666666</v>
      </c>
      <c r="L8"/>
      <c r="M8" s="26">
        <f>SUMIF(Tabela1[Categoria],$M$7,Tabela1[Estimativa])</f>
        <v>3349.9</v>
      </c>
      <c r="N8" s="8"/>
      <c r="O8" s="34"/>
      <c r="P8" s="34"/>
      <c r="Q8" s="34"/>
      <c r="S8" s="55" t="s">
        <v>42</v>
      </c>
      <c r="U8" s="56">
        <v>7</v>
      </c>
    </row>
    <row r="9" spans="1:24" x14ac:dyDescent="0.25">
      <c r="A9" s="35">
        <v>46032</v>
      </c>
      <c r="B9" s="23" t="s">
        <v>5</v>
      </c>
      <c r="C9" s="24" t="s">
        <v>51</v>
      </c>
      <c r="D9" s="36" t="s">
        <v>5</v>
      </c>
      <c r="E9" s="36" t="s">
        <v>62</v>
      </c>
      <c r="F9" s="37" t="s">
        <v>70</v>
      </c>
      <c r="G9" s="38">
        <f>IF(Tabela1[[#This Row],[Quantidade de Parcelas]]="Pagamento único",Tabela1[[#This Row],[Valor Total]],Tabela1[[#This Row],[Valor Total]]/Tabela1[[#This Row],[Quantidade de Parcelas]])</f>
        <v>110</v>
      </c>
      <c r="H9" s="38">
        <v>110</v>
      </c>
      <c r="I9" s="38">
        <v>110</v>
      </c>
      <c r="J9"/>
      <c r="K9"/>
      <c r="L9"/>
      <c r="M9"/>
      <c r="N9" s="8"/>
      <c r="O9" s="34"/>
      <c r="P9" s="34"/>
      <c r="Q9" s="34"/>
      <c r="S9" s="55" t="s">
        <v>43</v>
      </c>
      <c r="U9" s="56">
        <v>8</v>
      </c>
    </row>
    <row r="10" spans="1:24" ht="15.75" thickBot="1" x14ac:dyDescent="0.3">
      <c r="A10" s="35">
        <v>46033</v>
      </c>
      <c r="B10" s="23" t="s">
        <v>6</v>
      </c>
      <c r="C10" s="24" t="s">
        <v>51</v>
      </c>
      <c r="D10" s="36" t="s">
        <v>56</v>
      </c>
      <c r="E10" s="36" t="s">
        <v>62</v>
      </c>
      <c r="F10" s="37" t="s">
        <v>70</v>
      </c>
      <c r="G10" s="38">
        <f>IF(Tabela1[[#This Row],[Quantidade de Parcelas]]="Pagamento único",Tabela1[[#This Row],[Valor Total]],Tabela1[[#This Row],[Valor Total]]/Tabela1[[#This Row],[Quantidade de Parcelas]])</f>
        <v>80</v>
      </c>
      <c r="H10" s="38">
        <v>60</v>
      </c>
      <c r="I10" s="38">
        <v>80</v>
      </c>
      <c r="J10"/>
      <c r="K10"/>
      <c r="L10"/>
      <c r="M10"/>
      <c r="N10" s="8"/>
      <c r="O10" s="34"/>
      <c r="P10" s="34"/>
      <c r="Q10" s="34"/>
      <c r="S10" s="55" t="s">
        <v>47</v>
      </c>
      <c r="U10" s="56">
        <v>9</v>
      </c>
    </row>
    <row r="11" spans="1:24" x14ac:dyDescent="0.25">
      <c r="A11" s="35">
        <v>46034</v>
      </c>
      <c r="B11" s="23" t="s">
        <v>7</v>
      </c>
      <c r="C11" s="24" t="s">
        <v>51</v>
      </c>
      <c r="D11" s="36" t="s">
        <v>56</v>
      </c>
      <c r="E11" s="36" t="s">
        <v>62</v>
      </c>
      <c r="F11" s="37" t="s">
        <v>70</v>
      </c>
      <c r="G11" s="38">
        <f>IF(Tabela1[[#This Row],[Quantidade de Parcelas]]="Pagamento único",Tabela1[[#This Row],[Valor Total]],Tabela1[[#This Row],[Valor Total]]/Tabela1[[#This Row],[Quantidade de Parcelas]])</f>
        <v>150</v>
      </c>
      <c r="H11" s="38">
        <v>200</v>
      </c>
      <c r="I11" s="38">
        <v>150</v>
      </c>
      <c r="J11"/>
      <c r="K11" s="2" t="s">
        <v>12</v>
      </c>
      <c r="L11"/>
      <c r="M11" s="2" t="s">
        <v>12</v>
      </c>
      <c r="N11" s="8"/>
      <c r="O11" s="34"/>
      <c r="P11" s="34"/>
      <c r="Q11" s="34"/>
      <c r="S11" s="55" t="s">
        <v>48</v>
      </c>
      <c r="U11" s="56">
        <v>10</v>
      </c>
    </row>
    <row r="12" spans="1:24" ht="15.75" thickBot="1" x14ac:dyDescent="0.3">
      <c r="A12" s="35">
        <v>46035</v>
      </c>
      <c r="B12" s="23" t="s">
        <v>8</v>
      </c>
      <c r="C12" s="24" t="s">
        <v>51</v>
      </c>
      <c r="D12" s="36" t="s">
        <v>57</v>
      </c>
      <c r="E12" s="36" t="s">
        <v>61</v>
      </c>
      <c r="F12" s="37">
        <v>1</v>
      </c>
      <c r="G12" s="38">
        <f>IF(Tabela1[[#This Row],[Quantidade de Parcelas]]="Pagamento único",Tabela1[[#This Row],[Valor Total]],Tabela1[[#This Row],[Valor Total]]/Tabela1[[#This Row],[Quantidade de Parcelas]])</f>
        <v>1000</v>
      </c>
      <c r="H12" s="38">
        <v>1000</v>
      </c>
      <c r="I12" s="38">
        <v>1000</v>
      </c>
      <c r="J12"/>
      <c r="K12" s="33">
        <f>$K$4-$K$8</f>
        <v>1708.4333333333334</v>
      </c>
      <c r="L12"/>
      <c r="M12" s="33">
        <f>$M$4-$M$8</f>
        <v>-249.90000000000009</v>
      </c>
      <c r="N12" s="8"/>
      <c r="O12" s="34"/>
      <c r="P12" s="34"/>
      <c r="Q12" s="34"/>
      <c r="S12" s="55" t="s">
        <v>53</v>
      </c>
      <c r="U12" s="56">
        <v>11</v>
      </c>
      <c r="W12" s="57"/>
    </row>
    <row r="13" spans="1:24" x14ac:dyDescent="0.25">
      <c r="A13" s="35">
        <v>46036</v>
      </c>
      <c r="B13" s="23" t="s">
        <v>9</v>
      </c>
      <c r="C13" s="24" t="s">
        <v>51</v>
      </c>
      <c r="D13" s="36" t="s">
        <v>45</v>
      </c>
      <c r="E13" s="36" t="s">
        <v>61</v>
      </c>
      <c r="F13" s="37">
        <v>2</v>
      </c>
      <c r="G13" s="38">
        <f>IF(Tabela1[[#This Row],[Quantidade de Parcelas]]="Pagamento único",Tabela1[[#This Row],[Valor Total]],Tabela1[[#This Row],[Valor Total]]/Tabela1[[#This Row],[Quantidade de Parcelas]])</f>
        <v>55</v>
      </c>
      <c r="H13" s="38">
        <v>110</v>
      </c>
      <c r="I13" s="38">
        <v>110</v>
      </c>
      <c r="J13"/>
      <c r="K13"/>
      <c r="L13"/>
      <c r="M13"/>
      <c r="N13" s="8"/>
      <c r="O13" s="34"/>
      <c r="P13" s="34"/>
      <c r="Q13" s="34"/>
      <c r="S13" s="55" t="s">
        <v>55</v>
      </c>
      <c r="U13" s="56">
        <v>12</v>
      </c>
      <c r="W13" s="58"/>
    </row>
    <row r="14" spans="1:24" x14ac:dyDescent="0.25">
      <c r="A14" s="35">
        <v>46036</v>
      </c>
      <c r="B14" s="23" t="s">
        <v>66</v>
      </c>
      <c r="C14" s="24" t="s">
        <v>51</v>
      </c>
      <c r="D14" s="36" t="s">
        <v>67</v>
      </c>
      <c r="E14" s="36" t="s">
        <v>61</v>
      </c>
      <c r="F14" s="37">
        <v>1</v>
      </c>
      <c r="G14" s="38">
        <f>IF(Tabela1[[#This Row],[Quantidade de Parcelas]]="Pagamento único",Tabela1[[#This Row],[Valor Total]],Tabela1[[#This Row],[Valor Total]]/Tabela1[[#This Row],[Quantidade de Parcelas]])</f>
        <v>49.9</v>
      </c>
      <c r="H14" s="38">
        <v>49.9</v>
      </c>
      <c r="I14" s="38">
        <v>49.9</v>
      </c>
      <c r="J14"/>
      <c r="K14"/>
      <c r="L14"/>
      <c r="M14"/>
      <c r="N14" s="8"/>
      <c r="O14" s="34"/>
      <c r="P14" s="34"/>
      <c r="Q14" s="34"/>
      <c r="S14" s="55" t="s">
        <v>2</v>
      </c>
      <c r="W14" s="58"/>
    </row>
    <row r="15" spans="1:24" x14ac:dyDescent="0.25">
      <c r="A15" s="35">
        <v>46037</v>
      </c>
      <c r="B15" s="23" t="s">
        <v>69</v>
      </c>
      <c r="C15" s="24" t="s">
        <v>51</v>
      </c>
      <c r="D15" s="36" t="s">
        <v>68</v>
      </c>
      <c r="E15" s="36" t="s">
        <v>64</v>
      </c>
      <c r="F15" s="37" t="s">
        <v>70</v>
      </c>
      <c r="G15" s="38">
        <f>IF(Tabela1[[#This Row],[Quantidade de Parcelas]]="Pagamento único",Tabela1[[#This Row],[Valor Total]],Tabela1[[#This Row],[Valor Total]]/Tabela1[[#This Row],[Quantidade de Parcelas]])</f>
        <v>120</v>
      </c>
      <c r="H15" s="38">
        <v>120</v>
      </c>
      <c r="I15" s="38">
        <v>120</v>
      </c>
      <c r="J15"/>
      <c r="K15"/>
      <c r="L15"/>
      <c r="M15"/>
      <c r="N15" s="8"/>
      <c r="O15" s="34"/>
      <c r="P15" s="34"/>
      <c r="Q15" s="34"/>
      <c r="S15" s="55" t="s">
        <v>65</v>
      </c>
    </row>
    <row r="16" spans="1:24" x14ac:dyDescent="0.25">
      <c r="A16" s="35">
        <v>46037</v>
      </c>
      <c r="B16" s="23" t="s">
        <v>33</v>
      </c>
      <c r="C16" s="24" t="s">
        <v>51</v>
      </c>
      <c r="D16" s="36" t="s">
        <v>42</v>
      </c>
      <c r="E16" s="36" t="s">
        <v>61</v>
      </c>
      <c r="F16" s="37">
        <v>3</v>
      </c>
      <c r="G16" s="38">
        <f>IF(Tabela1[[#This Row],[Quantidade de Parcelas]]="Pagamento único",Tabela1[[#This Row],[Valor Total]],Tabela1[[#This Row],[Valor Total]]/Tabela1[[#This Row],[Quantidade de Parcelas]])</f>
        <v>266.66666666666669</v>
      </c>
      <c r="H16" s="38">
        <v>500</v>
      </c>
      <c r="I16" s="38">
        <v>800</v>
      </c>
      <c r="J16"/>
      <c r="K16"/>
      <c r="L16"/>
      <c r="M16"/>
      <c r="N16" s="8"/>
      <c r="O16" s="34"/>
      <c r="P16" s="34"/>
      <c r="Q16" s="34"/>
      <c r="S16" s="55" t="s">
        <v>68</v>
      </c>
    </row>
    <row r="17" spans="1:19" x14ac:dyDescent="0.25">
      <c r="A17" s="35">
        <v>46038</v>
      </c>
      <c r="B17" s="23" t="s">
        <v>34</v>
      </c>
      <c r="C17" s="24" t="s">
        <v>51</v>
      </c>
      <c r="D17" s="36" t="s">
        <v>42</v>
      </c>
      <c r="E17" s="36" t="s">
        <v>61</v>
      </c>
      <c r="F17" s="37">
        <v>1</v>
      </c>
      <c r="G17" s="38">
        <f>IF(Tabela1[[#This Row],[Quantidade de Parcelas]]="Pagamento único",Tabela1[[#This Row],[Valor Total]],Tabela1[[#This Row],[Valor Total]]/Tabela1[[#This Row],[Quantidade de Parcelas]])</f>
        <v>800</v>
      </c>
      <c r="H17" s="38">
        <v>500</v>
      </c>
      <c r="I17" s="38">
        <v>800</v>
      </c>
      <c r="J17"/>
      <c r="K17"/>
      <c r="L17"/>
      <c r="M17"/>
      <c r="N17" s="8"/>
      <c r="O17" s="34"/>
      <c r="P17" s="34"/>
      <c r="Q17" s="34"/>
      <c r="S17" s="55" t="s">
        <v>67</v>
      </c>
    </row>
    <row r="18" spans="1:19" ht="15.75" thickBot="1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34"/>
      <c r="P18" s="34"/>
      <c r="Q18" s="34"/>
    </row>
  </sheetData>
  <protectedRanges>
    <protectedRange sqref="A3:F17" name="Intervalo1"/>
  </protectedRanges>
  <mergeCells count="1">
    <mergeCell ref="A1:M1"/>
  </mergeCells>
  <conditionalFormatting sqref="C3:C17">
    <cfRule type="cellIs" dxfId="39" priority="1" operator="equal">
      <formula>"Saidas"</formula>
    </cfRule>
    <cfRule type="cellIs" dxfId="38" priority="2" operator="equal">
      <formula>"Entradas"</formula>
    </cfRule>
  </conditionalFormatting>
  <dataValidations count="4">
    <dataValidation type="list" allowBlank="1" showInputMessage="1" showErrorMessage="1" sqref="C3:C17" xr:uid="{6EF779AE-ADB9-400E-9453-BF80CB90FE83}">
      <formula1>"Entradas,Saidas"</formula1>
    </dataValidation>
    <dataValidation type="list" allowBlank="1" showInputMessage="1" showErrorMessage="1" sqref="D3:D17" xr:uid="{D5365189-BCB8-45D7-9826-B786BDCBE233}">
      <formula1>IF(C3="Entradas",$R$2:$R$5,$S$2:$S$17)</formula1>
    </dataValidation>
    <dataValidation type="list" allowBlank="1" showInputMessage="1" showErrorMessage="1" sqref="E3:E17" xr:uid="{8A3A4E44-9541-45A9-A2E3-5190D209780F}">
      <formula1>$T$2:$T$5</formula1>
    </dataValidation>
    <dataValidation type="list" allowBlank="1" showInputMessage="1" showErrorMessage="1" sqref="F3:F17" xr:uid="{2ED9B8AA-3C1E-4B0B-97D0-AA0721E5DACC}">
      <formula1>IF(OR(E3="PIX",E3="Crédito"),$U$2:$U$13,$V$2)</formula1>
    </dataValidation>
  </dataValidation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4DAD1-35EC-46D1-AEBD-4443AAC425E7}">
  <dimension ref="A1:Z18"/>
  <sheetViews>
    <sheetView showGridLines="0" zoomScale="80" zoomScaleNormal="80" workbookViewId="0">
      <selection activeCell="G12" sqref="G12"/>
    </sheetView>
  </sheetViews>
  <sheetFormatPr defaultRowHeight="15" x14ac:dyDescent="0.25"/>
  <cols>
    <col min="1" max="1" width="11.5703125" style="16" bestFit="1" customWidth="1"/>
    <col min="2" max="2" width="20" style="16" bestFit="1" customWidth="1"/>
    <col min="3" max="3" width="9.5703125" style="16" bestFit="1" customWidth="1"/>
    <col min="4" max="4" width="28.5703125" style="16" bestFit="1" customWidth="1"/>
    <col min="5" max="5" width="35.28515625" style="16" bestFit="1" customWidth="1"/>
    <col min="6" max="6" width="22.28515625" style="16" bestFit="1" customWidth="1"/>
    <col min="7" max="9" width="11.28515625" style="16" bestFit="1" customWidth="1"/>
    <col min="10" max="10" width="9.140625" style="16"/>
    <col min="11" max="11" width="11.5703125" style="16" bestFit="1" customWidth="1"/>
    <col min="12" max="13" width="11.5703125" style="16" customWidth="1"/>
    <col min="14" max="15" width="9.140625" style="16"/>
    <col min="16" max="17" width="9.140625" style="55"/>
    <col min="18" max="18" width="19.85546875" style="55" bestFit="1" customWidth="1"/>
    <col min="19" max="19" width="28.5703125" style="55" bestFit="1" customWidth="1"/>
    <col min="20" max="20" width="9.85546875" style="55" bestFit="1" customWidth="1"/>
    <col min="21" max="21" width="3.42578125" style="55" bestFit="1" customWidth="1"/>
    <col min="22" max="22" width="18.140625" style="55" bestFit="1" customWidth="1"/>
    <col min="23" max="23" width="31.42578125" style="55" bestFit="1" customWidth="1"/>
    <col min="24" max="24" width="5" style="55" bestFit="1" customWidth="1"/>
    <col min="25" max="26" width="9.140625" style="34"/>
    <col min="27" max="16384" width="9.140625" style="16"/>
  </cols>
  <sheetData>
    <row r="1" spans="1:24" ht="15.75" customHeight="1" thickBot="1" x14ac:dyDescent="0.3">
      <c r="A1" s="39" t="s">
        <v>74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  <c r="N1" s="8"/>
      <c r="O1" s="34"/>
    </row>
    <row r="2" spans="1:24" ht="15.75" thickBot="1" x14ac:dyDescent="0.3">
      <c r="A2" s="9" t="s">
        <v>49</v>
      </c>
      <c r="B2" s="9" t="s">
        <v>10</v>
      </c>
      <c r="C2" s="9" t="s">
        <v>13</v>
      </c>
      <c r="D2" s="9" t="s">
        <v>50</v>
      </c>
      <c r="E2" s="9" t="s">
        <v>63</v>
      </c>
      <c r="F2" s="9" t="s">
        <v>72</v>
      </c>
      <c r="G2" s="9" t="s">
        <v>71</v>
      </c>
      <c r="H2" s="9" t="s">
        <v>58</v>
      </c>
      <c r="I2" s="9" t="s">
        <v>73</v>
      </c>
      <c r="J2"/>
      <c r="K2" s="29" t="s">
        <v>59</v>
      </c>
      <c r="L2"/>
      <c r="M2" s="29" t="s">
        <v>58</v>
      </c>
      <c r="N2" s="8"/>
      <c r="O2" s="34"/>
      <c r="R2" s="55" t="s">
        <v>39</v>
      </c>
      <c r="S2" s="55" t="s">
        <v>57</v>
      </c>
      <c r="T2" s="55" t="s">
        <v>64</v>
      </c>
      <c r="U2" s="56">
        <v>1</v>
      </c>
      <c r="V2" s="55" t="s">
        <v>70</v>
      </c>
      <c r="W2" s="55" t="s">
        <v>36</v>
      </c>
      <c r="X2" s="57">
        <f>K8/K4</f>
        <v>0.95234920634920628</v>
      </c>
    </row>
    <row r="3" spans="1:24" x14ac:dyDescent="0.25">
      <c r="A3" s="35">
        <v>46054</v>
      </c>
      <c r="B3" s="23" t="s">
        <v>0</v>
      </c>
      <c r="C3" s="24" t="s">
        <v>11</v>
      </c>
      <c r="D3" s="36" t="s">
        <v>52</v>
      </c>
      <c r="E3" s="36" t="s">
        <v>61</v>
      </c>
      <c r="F3" s="37">
        <v>1</v>
      </c>
      <c r="G3" s="38">
        <f>IF(Tabela14[[#This Row],[Quantidade de Parcelas]]="Pagamento único",Tabela14[[#This Row],[Valor Total]],Tabela14[[#This Row],[Valor Total]]/Tabela14[[#This Row],[Quantidade de Parcelas]])</f>
        <v>3000</v>
      </c>
      <c r="H3" s="38">
        <v>3000</v>
      </c>
      <c r="I3" s="38">
        <v>3000</v>
      </c>
      <c r="J3"/>
      <c r="K3" s="27" t="s">
        <v>11</v>
      </c>
      <c r="L3"/>
      <c r="M3" s="27" t="s">
        <v>11</v>
      </c>
      <c r="N3" s="8"/>
      <c r="O3" s="34"/>
      <c r="R3" s="55" t="s">
        <v>40</v>
      </c>
      <c r="S3" s="55" t="s">
        <v>5</v>
      </c>
      <c r="T3" s="55" t="s">
        <v>60</v>
      </c>
      <c r="U3" s="56">
        <v>2</v>
      </c>
      <c r="W3" s="55" t="str">
        <f>IF(X3&lt;0,"Ultrapassou em","Você está dentro do limite em")</f>
        <v>Você está dentro do limite em</v>
      </c>
      <c r="X3" s="57">
        <f>100%-X2</f>
        <v>4.7650793650793721E-2</v>
      </c>
    </row>
    <row r="4" spans="1:24" ht="15.75" thickBot="1" x14ac:dyDescent="0.3">
      <c r="A4" s="35">
        <v>46055</v>
      </c>
      <c r="B4" s="23" t="s">
        <v>1</v>
      </c>
      <c r="C4" s="24" t="s">
        <v>51</v>
      </c>
      <c r="D4" s="36" t="s">
        <v>53</v>
      </c>
      <c r="E4" s="36" t="s">
        <v>64</v>
      </c>
      <c r="F4" s="37" t="s">
        <v>70</v>
      </c>
      <c r="G4" s="38">
        <f>IF(Tabela14[[#This Row],[Quantidade de Parcelas]]="Pagamento único",Tabela14[[#This Row],[Valor Total]],Tabela14[[#This Row],[Valor Total]]/Tabela14[[#This Row],[Quantidade de Parcelas]])</f>
        <v>350</v>
      </c>
      <c r="H4" s="38">
        <v>250</v>
      </c>
      <c r="I4" s="38">
        <v>350</v>
      </c>
      <c r="J4"/>
      <c r="K4" s="28">
        <f>SUMIF(Tabela14[Categoria],$K$3,Tabela14[Valor Pago])</f>
        <v>3150</v>
      </c>
      <c r="L4"/>
      <c r="M4" s="28">
        <f>SUMIF(Tabela14[Categoria],$M$3,Tabela14[Estimativa])</f>
        <v>3200</v>
      </c>
      <c r="N4" s="8"/>
      <c r="O4" s="34"/>
      <c r="R4" s="55" t="s">
        <v>41</v>
      </c>
      <c r="S4" s="55" t="s">
        <v>56</v>
      </c>
      <c r="T4" s="55" t="s">
        <v>61</v>
      </c>
      <c r="U4" s="56">
        <v>3</v>
      </c>
      <c r="X4" s="57">
        <f>IF(W3="Ultrapassou em",X3*-1,X3)</f>
        <v>4.7650793650793721E-2</v>
      </c>
    </row>
    <row r="5" spans="1:24" x14ac:dyDescent="0.25">
      <c r="A5" s="35">
        <v>46054</v>
      </c>
      <c r="B5" s="23" t="s">
        <v>2</v>
      </c>
      <c r="C5" s="24" t="s">
        <v>51</v>
      </c>
      <c r="D5" s="36" t="s">
        <v>2</v>
      </c>
      <c r="E5" s="36" t="s">
        <v>61</v>
      </c>
      <c r="F5" s="37">
        <v>1</v>
      </c>
      <c r="G5" s="38">
        <f>IF(Tabela14[[#This Row],[Quantidade de Parcelas]]="Pagamento único",Tabela14[[#This Row],[Valor Total]],Tabela14[[#This Row],[Valor Total]]/Tabela14[[#This Row],[Quantidade de Parcelas]])</f>
        <v>400</v>
      </c>
      <c r="H5" s="38">
        <v>250</v>
      </c>
      <c r="I5" s="38">
        <v>400</v>
      </c>
      <c r="J5"/>
      <c r="K5"/>
      <c r="L5"/>
      <c r="M5"/>
      <c r="N5" s="8"/>
      <c r="O5" s="34"/>
      <c r="R5" s="55" t="s">
        <v>52</v>
      </c>
      <c r="S5" s="55" t="s">
        <v>44</v>
      </c>
      <c r="T5" s="55" t="s">
        <v>62</v>
      </c>
      <c r="U5" s="56">
        <v>4</v>
      </c>
    </row>
    <row r="6" spans="1:24" ht="15.75" thickBot="1" x14ac:dyDescent="0.3">
      <c r="A6" s="35">
        <v>46057</v>
      </c>
      <c r="B6" s="23" t="s">
        <v>3</v>
      </c>
      <c r="C6" s="24" t="s">
        <v>11</v>
      </c>
      <c r="D6" s="36" t="s">
        <v>40</v>
      </c>
      <c r="E6" s="36" t="s">
        <v>61</v>
      </c>
      <c r="F6" s="37">
        <v>1</v>
      </c>
      <c r="G6" s="38">
        <v>150</v>
      </c>
      <c r="H6" s="38">
        <v>200</v>
      </c>
      <c r="I6" s="38">
        <v>300</v>
      </c>
      <c r="J6"/>
      <c r="K6"/>
      <c r="L6"/>
      <c r="M6"/>
      <c r="N6" s="8"/>
      <c r="O6" s="34"/>
      <c r="S6" s="55" t="s">
        <v>45</v>
      </c>
      <c r="U6" s="56">
        <v>5</v>
      </c>
    </row>
    <row r="7" spans="1:24" x14ac:dyDescent="0.25">
      <c r="A7" s="35">
        <v>46058</v>
      </c>
      <c r="B7" s="23" t="s">
        <v>54</v>
      </c>
      <c r="C7" s="24" t="s">
        <v>51</v>
      </c>
      <c r="D7" s="36" t="s">
        <v>55</v>
      </c>
      <c r="E7" s="36" t="s">
        <v>60</v>
      </c>
      <c r="F7" s="37">
        <v>1</v>
      </c>
      <c r="G7" s="38">
        <f>IF(Tabela14[[#This Row],[Quantidade de Parcelas]]="Pagamento único",Tabela14[[#This Row],[Valor Total]],Tabela14[[#This Row],[Valor Total]]/Tabela14[[#This Row],[Quantidade de Parcelas]])</f>
        <v>100</v>
      </c>
      <c r="H7" s="38">
        <v>100</v>
      </c>
      <c r="I7" s="38">
        <v>100</v>
      </c>
      <c r="J7"/>
      <c r="K7" s="25" t="s">
        <v>51</v>
      </c>
      <c r="L7"/>
      <c r="M7" s="25" t="s">
        <v>51</v>
      </c>
      <c r="N7" s="8"/>
      <c r="O7" s="34"/>
      <c r="S7" s="55" t="s">
        <v>46</v>
      </c>
      <c r="U7" s="56">
        <v>6</v>
      </c>
    </row>
    <row r="8" spans="1:24" ht="15.75" thickBot="1" x14ac:dyDescent="0.3">
      <c r="A8" s="35">
        <v>46054</v>
      </c>
      <c r="B8" s="23" t="s">
        <v>4</v>
      </c>
      <c r="C8" s="24" t="s">
        <v>51</v>
      </c>
      <c r="D8" s="36" t="s">
        <v>65</v>
      </c>
      <c r="E8" s="36" t="s">
        <v>64</v>
      </c>
      <c r="F8" s="37" t="s">
        <v>70</v>
      </c>
      <c r="G8" s="38">
        <f>IF(Tabela14[[#This Row],[Quantidade de Parcelas]]="Pagamento único",Tabela14[[#This Row],[Valor Total]],Tabela14[[#This Row],[Valor Total]]/Tabela14[[#This Row],[Quantidade de Parcelas]])</f>
        <v>200</v>
      </c>
      <c r="H8" s="38">
        <v>200</v>
      </c>
      <c r="I8" s="38">
        <v>200</v>
      </c>
      <c r="J8"/>
      <c r="K8" s="26">
        <f>SUMIF(Tabela14[Categoria],$K$7,Tabela14[Valor Pago])</f>
        <v>2999.8999999999996</v>
      </c>
      <c r="L8"/>
      <c r="M8" s="26">
        <f>SUMIF(Tabela14[Categoria],$M$7,Tabela14[Estimativa])</f>
        <v>3469.9</v>
      </c>
      <c r="N8" s="8"/>
      <c r="O8" s="34"/>
      <c r="S8" s="55" t="s">
        <v>42</v>
      </c>
      <c r="U8" s="56">
        <v>7</v>
      </c>
    </row>
    <row r="9" spans="1:24" x14ac:dyDescent="0.25">
      <c r="A9" s="35">
        <v>46060</v>
      </c>
      <c r="B9" s="23" t="s">
        <v>5</v>
      </c>
      <c r="C9" s="24" t="s">
        <v>51</v>
      </c>
      <c r="D9" s="36" t="s">
        <v>5</v>
      </c>
      <c r="E9" s="36" t="s">
        <v>62</v>
      </c>
      <c r="F9" s="37" t="s">
        <v>70</v>
      </c>
      <c r="G9" s="38">
        <f>IF(Tabela14[[#This Row],[Quantidade de Parcelas]]="Pagamento único",Tabela14[[#This Row],[Valor Total]],Tabela14[[#This Row],[Valor Total]]/Tabela14[[#This Row],[Quantidade de Parcelas]])</f>
        <v>110</v>
      </c>
      <c r="H9" s="38">
        <v>110</v>
      </c>
      <c r="I9" s="38">
        <v>110</v>
      </c>
      <c r="J9"/>
      <c r="K9"/>
      <c r="L9"/>
      <c r="M9"/>
      <c r="N9" s="8"/>
      <c r="O9" s="34"/>
      <c r="S9" s="55" t="s">
        <v>43</v>
      </c>
      <c r="U9" s="56">
        <v>8</v>
      </c>
    </row>
    <row r="10" spans="1:24" ht="15.75" thickBot="1" x14ac:dyDescent="0.3">
      <c r="A10" s="35">
        <v>46054</v>
      </c>
      <c r="B10" s="23" t="s">
        <v>6</v>
      </c>
      <c r="C10" s="24" t="s">
        <v>51</v>
      </c>
      <c r="D10" s="36" t="s">
        <v>56</v>
      </c>
      <c r="E10" s="36" t="s">
        <v>62</v>
      </c>
      <c r="F10" s="37" t="s">
        <v>70</v>
      </c>
      <c r="G10" s="38">
        <f>IF(Tabela14[[#This Row],[Quantidade de Parcelas]]="Pagamento único",Tabela14[[#This Row],[Valor Total]],Tabela14[[#This Row],[Valor Total]]/Tabela14[[#This Row],[Quantidade de Parcelas]])</f>
        <v>100</v>
      </c>
      <c r="H10" s="38">
        <v>80</v>
      </c>
      <c r="I10" s="38">
        <v>100</v>
      </c>
      <c r="J10"/>
      <c r="K10"/>
      <c r="L10"/>
      <c r="M10"/>
      <c r="N10" s="8"/>
      <c r="O10" s="34"/>
      <c r="S10" s="55" t="s">
        <v>47</v>
      </c>
      <c r="U10" s="56">
        <v>9</v>
      </c>
    </row>
    <row r="11" spans="1:24" x14ac:dyDescent="0.25">
      <c r="A11" s="35">
        <v>46062</v>
      </c>
      <c r="B11" s="23" t="s">
        <v>7</v>
      </c>
      <c r="C11" s="24" t="s">
        <v>51</v>
      </c>
      <c r="D11" s="36" t="s">
        <v>56</v>
      </c>
      <c r="E11" s="36" t="s">
        <v>62</v>
      </c>
      <c r="F11" s="37" t="s">
        <v>70</v>
      </c>
      <c r="G11" s="38">
        <f>IF(Tabela14[[#This Row],[Quantidade de Parcelas]]="Pagamento único",Tabela14[[#This Row],[Valor Total]],Tabela14[[#This Row],[Valor Total]]/Tabela14[[#This Row],[Quantidade de Parcelas]])</f>
        <v>200</v>
      </c>
      <c r="H11" s="38">
        <v>200</v>
      </c>
      <c r="I11" s="38">
        <v>200</v>
      </c>
      <c r="J11"/>
      <c r="K11" s="2" t="s">
        <v>12</v>
      </c>
      <c r="L11"/>
      <c r="M11" s="2" t="s">
        <v>12</v>
      </c>
      <c r="N11" s="8"/>
      <c r="O11" s="34"/>
      <c r="S11" s="55" t="s">
        <v>48</v>
      </c>
      <c r="U11" s="56">
        <v>10</v>
      </c>
    </row>
    <row r="12" spans="1:24" ht="15.75" thickBot="1" x14ac:dyDescent="0.3">
      <c r="A12" s="35">
        <v>46063</v>
      </c>
      <c r="B12" s="23" t="s">
        <v>8</v>
      </c>
      <c r="C12" s="24" t="s">
        <v>51</v>
      </c>
      <c r="D12" s="36" t="s">
        <v>57</v>
      </c>
      <c r="E12" s="36" t="s">
        <v>61</v>
      </c>
      <c r="F12" s="37">
        <v>1</v>
      </c>
      <c r="G12" s="38">
        <f>IF(Tabela14[[#This Row],[Quantidade de Parcelas]]="Pagamento único",Tabela14[[#This Row],[Valor Total]],Tabela14[[#This Row],[Valor Total]]/Tabela14[[#This Row],[Quantidade de Parcelas]])</f>
        <v>1000</v>
      </c>
      <c r="H12" s="38">
        <v>1000</v>
      </c>
      <c r="I12" s="38">
        <v>1000</v>
      </c>
      <c r="J12"/>
      <c r="K12" s="33">
        <f>$K$4-$K$8</f>
        <v>150.10000000000036</v>
      </c>
      <c r="L12"/>
      <c r="M12" s="33">
        <f>$M$4-$M$8</f>
        <v>-269.90000000000009</v>
      </c>
      <c r="N12" s="8"/>
      <c r="O12" s="34"/>
      <c r="S12" s="55" t="s">
        <v>53</v>
      </c>
      <c r="U12" s="56">
        <v>11</v>
      </c>
      <c r="W12" s="57"/>
    </row>
    <row r="13" spans="1:24" x14ac:dyDescent="0.25">
      <c r="A13" s="35">
        <v>46054</v>
      </c>
      <c r="B13" s="23" t="s">
        <v>9</v>
      </c>
      <c r="C13" s="24" t="s">
        <v>51</v>
      </c>
      <c r="D13" s="36" t="s">
        <v>45</v>
      </c>
      <c r="E13" s="36" t="s">
        <v>61</v>
      </c>
      <c r="F13" s="37">
        <v>3</v>
      </c>
      <c r="G13" s="38">
        <f>IF(Tabela14[[#This Row],[Quantidade de Parcelas]]="Pagamento único",Tabela14[[#This Row],[Valor Total]],Tabela14[[#This Row],[Valor Total]]/Tabela14[[#This Row],[Quantidade de Parcelas]])</f>
        <v>36.666666666666664</v>
      </c>
      <c r="H13" s="38">
        <v>110</v>
      </c>
      <c r="I13" s="38">
        <v>110</v>
      </c>
      <c r="J13"/>
      <c r="K13"/>
      <c r="L13"/>
      <c r="M13"/>
      <c r="N13" s="8"/>
      <c r="O13" s="34"/>
      <c r="S13" s="55" t="s">
        <v>55</v>
      </c>
      <c r="U13" s="56">
        <v>12</v>
      </c>
      <c r="W13" s="58"/>
    </row>
    <row r="14" spans="1:24" x14ac:dyDescent="0.25">
      <c r="A14" s="35">
        <v>46065</v>
      </c>
      <c r="B14" s="23" t="s">
        <v>66</v>
      </c>
      <c r="C14" s="24" t="s">
        <v>51</v>
      </c>
      <c r="D14" s="36" t="s">
        <v>67</v>
      </c>
      <c r="E14" s="36" t="s">
        <v>61</v>
      </c>
      <c r="F14" s="37">
        <v>1</v>
      </c>
      <c r="G14" s="38">
        <f>IF(Tabela14[[#This Row],[Quantidade de Parcelas]]="Pagamento único",Tabela14[[#This Row],[Valor Total]],Tabela14[[#This Row],[Valor Total]]/Tabela14[[#This Row],[Quantidade de Parcelas]])</f>
        <v>49.9</v>
      </c>
      <c r="H14" s="38">
        <v>49.9</v>
      </c>
      <c r="I14" s="38">
        <v>49.9</v>
      </c>
      <c r="J14"/>
      <c r="K14"/>
      <c r="L14"/>
      <c r="M14"/>
      <c r="N14" s="8"/>
      <c r="O14" s="34"/>
      <c r="S14" s="55" t="s">
        <v>2</v>
      </c>
      <c r="W14" s="58"/>
    </row>
    <row r="15" spans="1:24" x14ac:dyDescent="0.25">
      <c r="A15" s="35">
        <v>46066</v>
      </c>
      <c r="B15" s="23" t="s">
        <v>69</v>
      </c>
      <c r="C15" s="24" t="s">
        <v>51</v>
      </c>
      <c r="D15" s="36" t="s">
        <v>68</v>
      </c>
      <c r="E15" s="36" t="s">
        <v>64</v>
      </c>
      <c r="F15" s="37" t="s">
        <v>70</v>
      </c>
      <c r="G15" s="38">
        <f>IF(Tabela14[[#This Row],[Quantidade de Parcelas]]="Pagamento único",Tabela14[[#This Row],[Valor Total]],Tabela14[[#This Row],[Valor Total]]/Tabela14[[#This Row],[Quantidade de Parcelas]])</f>
        <v>120</v>
      </c>
      <c r="H15" s="38">
        <v>120</v>
      </c>
      <c r="I15" s="38">
        <v>120</v>
      </c>
      <c r="J15"/>
      <c r="K15"/>
      <c r="L15"/>
      <c r="M15"/>
      <c r="N15" s="8"/>
      <c r="O15" s="34"/>
      <c r="S15" s="55" t="s">
        <v>65</v>
      </c>
    </row>
    <row r="16" spans="1:24" x14ac:dyDescent="0.25">
      <c r="A16" s="35">
        <v>46067</v>
      </c>
      <c r="B16" s="23" t="s">
        <v>33</v>
      </c>
      <c r="C16" s="24" t="s">
        <v>51</v>
      </c>
      <c r="D16" s="36" t="s">
        <v>42</v>
      </c>
      <c r="E16" s="36" t="s">
        <v>61</v>
      </c>
      <c r="F16" s="37">
        <v>3</v>
      </c>
      <c r="G16" s="38">
        <f>IF(Tabela14[[#This Row],[Quantidade de Parcelas]]="Pagamento único",Tabela14[[#This Row],[Valor Total]],Tabela14[[#This Row],[Valor Total]]/Tabela14[[#This Row],[Quantidade de Parcelas]])</f>
        <v>166.66666666666666</v>
      </c>
      <c r="H16" s="38">
        <v>500</v>
      </c>
      <c r="I16" s="38">
        <v>500</v>
      </c>
      <c r="J16"/>
      <c r="K16"/>
      <c r="L16"/>
      <c r="M16"/>
      <c r="N16" s="8"/>
      <c r="O16" s="34"/>
      <c r="S16" s="55" t="s">
        <v>68</v>
      </c>
    </row>
    <row r="17" spans="1:19" x14ac:dyDescent="0.25">
      <c r="A17" s="35">
        <v>46068</v>
      </c>
      <c r="B17" s="23" t="s">
        <v>34</v>
      </c>
      <c r="C17" s="24" t="s">
        <v>51</v>
      </c>
      <c r="D17" s="36" t="s">
        <v>42</v>
      </c>
      <c r="E17" s="36" t="s">
        <v>61</v>
      </c>
      <c r="F17" s="37">
        <v>3</v>
      </c>
      <c r="G17" s="38">
        <f>IF(Tabela14[[#This Row],[Quantidade de Parcelas]]="Pagamento único",Tabela14[[#This Row],[Valor Total]],Tabela14[[#This Row],[Valor Total]]/Tabela14[[#This Row],[Quantidade de Parcelas]])</f>
        <v>166.66666666666666</v>
      </c>
      <c r="H17" s="38">
        <v>500</v>
      </c>
      <c r="I17" s="38">
        <v>500</v>
      </c>
      <c r="J17"/>
      <c r="K17"/>
      <c r="L17"/>
      <c r="M17"/>
      <c r="N17" s="8"/>
      <c r="O17" s="34"/>
      <c r="S17" s="55" t="s">
        <v>67</v>
      </c>
    </row>
    <row r="18" spans="1:19" ht="15.75" thickBot="1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34"/>
    </row>
  </sheetData>
  <sheetProtection sheet="1" objects="1" scenarios="1"/>
  <protectedRanges>
    <protectedRange sqref="A3:F17" name="Intervalo1"/>
  </protectedRanges>
  <mergeCells count="1">
    <mergeCell ref="A1:M1"/>
  </mergeCells>
  <conditionalFormatting sqref="C3:C17">
    <cfRule type="cellIs" dxfId="37" priority="1" operator="equal">
      <formula>"Saidas"</formula>
    </cfRule>
    <cfRule type="cellIs" dxfId="36" priority="2" operator="equal">
      <formula>"Entradas"</formula>
    </cfRule>
  </conditionalFormatting>
  <dataValidations count="4">
    <dataValidation type="list" allowBlank="1" showInputMessage="1" showErrorMessage="1" sqref="F3:F17" xr:uid="{27BA77C1-D69D-4770-8A48-7D84C267AA73}">
      <formula1>IF(OR(E3="PIX",E3="Crédito"),$U$2:$U$13,$V$2)</formula1>
    </dataValidation>
    <dataValidation type="list" allowBlank="1" showInputMessage="1" showErrorMessage="1" sqref="E3:E17" xr:uid="{383CA139-923B-4229-BD6C-EF033C5A119A}">
      <formula1>$T$2:$T$5</formula1>
    </dataValidation>
    <dataValidation type="list" allowBlank="1" showInputMessage="1" showErrorMessage="1" sqref="D3:D17" xr:uid="{06901675-E7BD-475E-9180-2573DEABE3C9}">
      <formula1>IF(C3="Entradas",$R$2:$R$5,$S$2:$S$17)</formula1>
    </dataValidation>
    <dataValidation type="list" allowBlank="1" showInputMessage="1" showErrorMessage="1" sqref="C3:C17" xr:uid="{9A9960D9-955F-4D5D-9DC7-0A8368158943}">
      <formula1>"Entradas,Saidas"</formula1>
    </dataValidation>
  </dataValidation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BB8AE-237D-4181-8A67-D8957431DE4F}">
  <dimension ref="A1:Z18"/>
  <sheetViews>
    <sheetView showGridLines="0" zoomScale="80" zoomScaleNormal="80" workbookViewId="0">
      <selection activeCell="S7" sqref="S7"/>
    </sheetView>
  </sheetViews>
  <sheetFormatPr defaultRowHeight="15" x14ac:dyDescent="0.25"/>
  <cols>
    <col min="1" max="1" width="18.140625" style="16" bestFit="1" customWidth="1"/>
    <col min="2" max="2" width="18.140625" style="16" customWidth="1"/>
    <col min="3" max="3" width="14" style="16" bestFit="1" customWidth="1"/>
    <col min="4" max="4" width="25.7109375" style="16" bestFit="1" customWidth="1"/>
    <col min="5" max="5" width="39.7109375" style="16" bestFit="1" customWidth="1"/>
    <col min="6" max="6" width="39.7109375" style="16" customWidth="1"/>
    <col min="7" max="7" width="14.7109375" style="16" bestFit="1" customWidth="1"/>
    <col min="8" max="8" width="14.7109375" style="16" customWidth="1"/>
    <col min="9" max="9" width="11.5703125" style="16" bestFit="1" customWidth="1"/>
    <col min="10" max="10" width="9.140625" style="16"/>
    <col min="11" max="11" width="11.5703125" style="16" bestFit="1" customWidth="1"/>
    <col min="12" max="13" width="11.5703125" style="16" customWidth="1"/>
    <col min="14" max="17" width="9.140625" style="16"/>
    <col min="18" max="18" width="17.7109375" style="55" bestFit="1" customWidth="1"/>
    <col min="19" max="19" width="25" style="55" bestFit="1" customWidth="1"/>
    <col min="20" max="21" width="9.140625" style="55"/>
    <col min="22" max="22" width="16.42578125" style="55" bestFit="1" customWidth="1"/>
    <col min="23" max="23" width="24.85546875" style="55" bestFit="1" customWidth="1"/>
    <col min="24" max="24" width="15.85546875" style="55" bestFit="1" customWidth="1"/>
    <col min="25" max="25" width="9.140625" style="55"/>
    <col min="26" max="26" width="9.140625" style="34"/>
    <col min="27" max="16384" width="9.140625" style="16"/>
  </cols>
  <sheetData>
    <row r="1" spans="1:24" ht="15.75" customHeight="1" thickBot="1" x14ac:dyDescent="0.3">
      <c r="A1" s="39" t="s">
        <v>74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  <c r="N1" s="8"/>
      <c r="O1" s="34"/>
      <c r="P1" s="34"/>
      <c r="Q1" s="34"/>
    </row>
    <row r="2" spans="1:24" ht="15.75" thickBot="1" x14ac:dyDescent="0.3">
      <c r="A2" s="9" t="s">
        <v>49</v>
      </c>
      <c r="B2" s="9" t="s">
        <v>10</v>
      </c>
      <c r="C2" s="9" t="s">
        <v>13</v>
      </c>
      <c r="D2" s="9" t="s">
        <v>50</v>
      </c>
      <c r="E2" s="9" t="s">
        <v>63</v>
      </c>
      <c r="F2" s="9" t="s">
        <v>72</v>
      </c>
      <c r="G2" s="9" t="s">
        <v>71</v>
      </c>
      <c r="H2" s="9" t="s">
        <v>58</v>
      </c>
      <c r="I2" s="9" t="s">
        <v>73</v>
      </c>
      <c r="J2"/>
      <c r="K2" s="29" t="s">
        <v>59</v>
      </c>
      <c r="L2"/>
      <c r="M2" s="29" t="s">
        <v>58</v>
      </c>
      <c r="N2" s="8"/>
      <c r="O2" s="34"/>
      <c r="P2" s="34"/>
      <c r="Q2" s="34"/>
      <c r="R2" s="55" t="s">
        <v>39</v>
      </c>
      <c r="S2" s="55" t="s">
        <v>57</v>
      </c>
      <c r="T2" s="55" t="s">
        <v>64</v>
      </c>
      <c r="U2" s="56">
        <v>1</v>
      </c>
      <c r="V2" s="55" t="s">
        <v>70</v>
      </c>
      <c r="W2" s="55" t="s">
        <v>36</v>
      </c>
      <c r="X2" s="57">
        <f>K8/K4</f>
        <v>0.53993121693121693</v>
      </c>
    </row>
    <row r="3" spans="1:24" x14ac:dyDescent="0.25">
      <c r="A3" s="35">
        <v>46082</v>
      </c>
      <c r="B3" s="23" t="s">
        <v>0</v>
      </c>
      <c r="C3" s="24" t="s">
        <v>11</v>
      </c>
      <c r="D3" s="36" t="s">
        <v>52</v>
      </c>
      <c r="E3" s="36" t="s">
        <v>61</v>
      </c>
      <c r="F3" s="37">
        <v>1</v>
      </c>
      <c r="G3" s="38">
        <f>IF(Tabela145[[#This Row],[Quantidade de Parcelas]]="Pagamento único",Tabela145[[#This Row],[Valor Total]],Tabela145[[#This Row],[Valor Total]]/Tabela145[[#This Row],[Quantidade de Parcelas]])</f>
        <v>6000</v>
      </c>
      <c r="H3" s="38">
        <v>4000</v>
      </c>
      <c r="I3" s="38">
        <v>6000</v>
      </c>
      <c r="J3"/>
      <c r="K3" s="27" t="s">
        <v>11</v>
      </c>
      <c r="L3"/>
      <c r="M3" s="27" t="s">
        <v>11</v>
      </c>
      <c r="N3" s="8"/>
      <c r="O3" s="34"/>
      <c r="P3" s="34"/>
      <c r="Q3" s="34"/>
      <c r="R3" s="55" t="s">
        <v>40</v>
      </c>
      <c r="S3" s="55" t="s">
        <v>5</v>
      </c>
      <c r="T3" s="55" t="s">
        <v>60</v>
      </c>
      <c r="U3" s="56">
        <v>2</v>
      </c>
      <c r="W3" s="55" t="str">
        <f>IF(X3&lt;0,"Ultrapassou em","Você está dentro do limite em")</f>
        <v>Você está dentro do limite em</v>
      </c>
      <c r="X3" s="57">
        <f>100%-X2</f>
        <v>0.46006878306878307</v>
      </c>
    </row>
    <row r="4" spans="1:24" ht="15.75" thickBot="1" x14ac:dyDescent="0.3">
      <c r="A4" s="35">
        <v>46083</v>
      </c>
      <c r="B4" s="23" t="s">
        <v>1</v>
      </c>
      <c r="C4" s="24" t="s">
        <v>51</v>
      </c>
      <c r="D4" s="36" t="s">
        <v>53</v>
      </c>
      <c r="E4" s="36" t="s">
        <v>64</v>
      </c>
      <c r="F4" s="37" t="s">
        <v>70</v>
      </c>
      <c r="G4" s="38">
        <f>IF(Tabela145[[#This Row],[Quantidade de Parcelas]]="Pagamento único",Tabela145[[#This Row],[Valor Total]],Tabela145[[#This Row],[Valor Total]]/Tabela145[[#This Row],[Quantidade de Parcelas]])</f>
        <v>350</v>
      </c>
      <c r="H4" s="38">
        <v>250</v>
      </c>
      <c r="I4" s="38">
        <v>350</v>
      </c>
      <c r="J4"/>
      <c r="K4" s="28">
        <f>SUMIF(Tabela145[Categoria],$K$3,Tabela145[Valor Pago])</f>
        <v>6300</v>
      </c>
      <c r="L4"/>
      <c r="M4" s="28">
        <f>SUMIF(Tabela145[Categoria],$M$3,Tabela145[Estimativa])</f>
        <v>4200</v>
      </c>
      <c r="N4" s="8"/>
      <c r="O4" s="34"/>
      <c r="P4" s="34"/>
      <c r="Q4" s="34"/>
      <c r="R4" s="55" t="s">
        <v>41</v>
      </c>
      <c r="S4" s="55" t="s">
        <v>56</v>
      </c>
      <c r="T4" s="55" t="s">
        <v>61</v>
      </c>
      <c r="U4" s="56">
        <v>3</v>
      </c>
      <c r="X4" s="57">
        <f>IF(W3="Ultrapassou em",X3*-1,X3)</f>
        <v>0.46006878306878307</v>
      </c>
    </row>
    <row r="5" spans="1:24" x14ac:dyDescent="0.25">
      <c r="A5" s="35">
        <v>46084</v>
      </c>
      <c r="B5" s="23" t="s">
        <v>2</v>
      </c>
      <c r="C5" s="24" t="s">
        <v>51</v>
      </c>
      <c r="D5" s="36" t="s">
        <v>2</v>
      </c>
      <c r="E5" s="36" t="s">
        <v>61</v>
      </c>
      <c r="F5" s="37">
        <v>1</v>
      </c>
      <c r="G5" s="38">
        <f>IF(Tabela145[[#This Row],[Quantidade de Parcelas]]="Pagamento único",Tabela145[[#This Row],[Valor Total]],Tabela145[[#This Row],[Valor Total]]/Tabela145[[#This Row],[Quantidade de Parcelas]])</f>
        <v>400</v>
      </c>
      <c r="H5" s="38">
        <v>250</v>
      </c>
      <c r="I5" s="38">
        <v>400</v>
      </c>
      <c r="J5"/>
      <c r="K5"/>
      <c r="L5"/>
      <c r="M5"/>
      <c r="N5" s="8"/>
      <c r="O5" s="34"/>
      <c r="P5" s="34"/>
      <c r="Q5" s="34"/>
      <c r="R5" s="55" t="s">
        <v>52</v>
      </c>
      <c r="S5" s="55" t="s">
        <v>44</v>
      </c>
      <c r="T5" s="55" t="s">
        <v>62</v>
      </c>
      <c r="U5" s="56">
        <v>4</v>
      </c>
    </row>
    <row r="6" spans="1:24" ht="15.75" thickBot="1" x14ac:dyDescent="0.3">
      <c r="A6" s="35">
        <v>46084</v>
      </c>
      <c r="B6" s="23" t="s">
        <v>3</v>
      </c>
      <c r="C6" s="24" t="s">
        <v>11</v>
      </c>
      <c r="D6" s="36" t="s">
        <v>40</v>
      </c>
      <c r="E6" s="36" t="s">
        <v>61</v>
      </c>
      <c r="F6" s="37">
        <v>1</v>
      </c>
      <c r="G6" s="38">
        <f>IF(Tabela145[[#This Row],[Quantidade de Parcelas]]="Pagamento único",Tabela145[[#This Row],[Valor Total]],Tabela145[[#This Row],[Valor Total]]/Tabela145[[#This Row],[Quantidade de Parcelas]])</f>
        <v>300</v>
      </c>
      <c r="H6" s="38">
        <v>200</v>
      </c>
      <c r="I6" s="38">
        <v>300</v>
      </c>
      <c r="J6"/>
      <c r="K6"/>
      <c r="L6"/>
      <c r="M6"/>
      <c r="N6" s="8"/>
      <c r="O6" s="34"/>
      <c r="P6" s="34"/>
      <c r="Q6" s="34"/>
      <c r="S6" s="55" t="s">
        <v>45</v>
      </c>
      <c r="U6" s="56">
        <v>5</v>
      </c>
    </row>
    <row r="7" spans="1:24" x14ac:dyDescent="0.25">
      <c r="A7" s="35">
        <v>46086</v>
      </c>
      <c r="B7" s="23" t="s">
        <v>54</v>
      </c>
      <c r="C7" s="24" t="s">
        <v>51</v>
      </c>
      <c r="D7" s="36" t="s">
        <v>55</v>
      </c>
      <c r="E7" s="36" t="s">
        <v>60</v>
      </c>
      <c r="F7" s="37">
        <v>1</v>
      </c>
      <c r="G7" s="38">
        <f>IF(Tabela145[[#This Row],[Quantidade de Parcelas]]="Pagamento único",Tabela145[[#This Row],[Valor Total]],Tabela145[[#This Row],[Valor Total]]/Tabela145[[#This Row],[Quantidade de Parcelas]])</f>
        <v>100</v>
      </c>
      <c r="H7" s="38">
        <v>100</v>
      </c>
      <c r="I7" s="38">
        <v>100</v>
      </c>
      <c r="J7"/>
      <c r="K7" s="25" t="s">
        <v>51</v>
      </c>
      <c r="L7"/>
      <c r="M7" s="25" t="s">
        <v>51</v>
      </c>
      <c r="N7" s="8"/>
      <c r="O7" s="34"/>
      <c r="P7" s="34"/>
      <c r="Q7" s="34"/>
      <c r="S7" s="55" t="s">
        <v>46</v>
      </c>
      <c r="U7" s="56">
        <v>6</v>
      </c>
    </row>
    <row r="8" spans="1:24" ht="15.75" thickBot="1" x14ac:dyDescent="0.3">
      <c r="A8" s="35">
        <v>46084</v>
      </c>
      <c r="B8" s="23" t="s">
        <v>4</v>
      </c>
      <c r="C8" s="24" t="s">
        <v>51</v>
      </c>
      <c r="D8" s="36" t="s">
        <v>65</v>
      </c>
      <c r="E8" s="36" t="s">
        <v>64</v>
      </c>
      <c r="F8" s="37" t="s">
        <v>70</v>
      </c>
      <c r="G8" s="38">
        <f>IF(Tabela145[[#This Row],[Quantidade de Parcelas]]="Pagamento único",Tabela145[[#This Row],[Valor Total]],Tabela145[[#This Row],[Valor Total]]/Tabela145[[#This Row],[Quantidade de Parcelas]])</f>
        <v>200</v>
      </c>
      <c r="H8" s="38">
        <v>200</v>
      </c>
      <c r="I8" s="38">
        <v>200</v>
      </c>
      <c r="J8"/>
      <c r="K8" s="26">
        <f>SUMIF(Tabela145[Categoria],$K$7,Tabela145[Valor Pago])</f>
        <v>3401.5666666666666</v>
      </c>
      <c r="L8"/>
      <c r="M8" s="26">
        <f>SUMIF(Tabela145[Categoria],$M$7,Tabela145[Estimativa])</f>
        <v>3569.9</v>
      </c>
      <c r="N8" s="8"/>
      <c r="O8" s="34"/>
      <c r="P8" s="34"/>
      <c r="Q8" s="34"/>
      <c r="S8" s="55" t="s">
        <v>42</v>
      </c>
      <c r="U8" s="56">
        <v>7</v>
      </c>
    </row>
    <row r="9" spans="1:24" x14ac:dyDescent="0.25">
      <c r="A9" s="35">
        <v>46088</v>
      </c>
      <c r="B9" s="23" t="s">
        <v>5</v>
      </c>
      <c r="C9" s="24" t="s">
        <v>51</v>
      </c>
      <c r="D9" s="36" t="s">
        <v>5</v>
      </c>
      <c r="E9" s="36" t="s">
        <v>62</v>
      </c>
      <c r="F9" s="37" t="s">
        <v>70</v>
      </c>
      <c r="G9" s="38">
        <f>IF(Tabela145[[#This Row],[Quantidade de Parcelas]]="Pagamento único",Tabela145[[#This Row],[Valor Total]],Tabela145[[#This Row],[Valor Total]]/Tabela145[[#This Row],[Quantidade de Parcelas]])</f>
        <v>110</v>
      </c>
      <c r="H9" s="38">
        <v>110</v>
      </c>
      <c r="I9" s="38">
        <v>110</v>
      </c>
      <c r="J9"/>
      <c r="K9"/>
      <c r="L9"/>
      <c r="M9"/>
      <c r="N9" s="8"/>
      <c r="O9" s="34"/>
      <c r="P9" s="34"/>
      <c r="Q9" s="34"/>
      <c r="S9" s="55" t="s">
        <v>43</v>
      </c>
      <c r="U9" s="56">
        <v>8</v>
      </c>
    </row>
    <row r="10" spans="1:24" ht="15.75" thickBot="1" x14ac:dyDescent="0.3">
      <c r="A10" s="35">
        <v>46096</v>
      </c>
      <c r="B10" s="23" t="s">
        <v>6</v>
      </c>
      <c r="C10" s="24" t="s">
        <v>51</v>
      </c>
      <c r="D10" s="36" t="s">
        <v>56</v>
      </c>
      <c r="E10" s="36" t="s">
        <v>62</v>
      </c>
      <c r="F10" s="37" t="s">
        <v>70</v>
      </c>
      <c r="G10" s="38">
        <f>IF(Tabela145[[#This Row],[Quantidade de Parcelas]]="Pagamento único",Tabela145[[#This Row],[Valor Total]],Tabela145[[#This Row],[Valor Total]]/Tabela145[[#This Row],[Quantidade de Parcelas]])</f>
        <v>100</v>
      </c>
      <c r="H10" s="38">
        <v>80</v>
      </c>
      <c r="I10" s="38">
        <v>100</v>
      </c>
      <c r="J10"/>
      <c r="K10"/>
      <c r="L10"/>
      <c r="M10"/>
      <c r="N10" s="8"/>
      <c r="O10" s="34"/>
      <c r="P10" s="34"/>
      <c r="Q10" s="34"/>
      <c r="S10" s="55" t="s">
        <v>47</v>
      </c>
      <c r="U10" s="56">
        <v>9</v>
      </c>
    </row>
    <row r="11" spans="1:24" x14ac:dyDescent="0.25">
      <c r="A11" s="35">
        <v>46090</v>
      </c>
      <c r="B11" s="23" t="s">
        <v>7</v>
      </c>
      <c r="C11" s="24" t="s">
        <v>51</v>
      </c>
      <c r="D11" s="36" t="s">
        <v>56</v>
      </c>
      <c r="E11" s="36" t="s">
        <v>62</v>
      </c>
      <c r="F11" s="37" t="s">
        <v>70</v>
      </c>
      <c r="G11" s="38">
        <f>IF(Tabela145[[#This Row],[Quantidade de Parcelas]]="Pagamento único",Tabela145[[#This Row],[Valor Total]],Tabela145[[#This Row],[Valor Total]]/Tabela145[[#This Row],[Quantidade de Parcelas]])</f>
        <v>200</v>
      </c>
      <c r="H11" s="38">
        <v>200</v>
      </c>
      <c r="I11" s="38">
        <v>200</v>
      </c>
      <c r="J11"/>
      <c r="K11" s="2" t="s">
        <v>12</v>
      </c>
      <c r="L11"/>
      <c r="M11" s="2" t="s">
        <v>12</v>
      </c>
      <c r="N11" s="8"/>
      <c r="O11" s="34"/>
      <c r="P11" s="34"/>
      <c r="Q11" s="34"/>
      <c r="S11" s="55" t="s">
        <v>48</v>
      </c>
      <c r="U11" s="56">
        <v>10</v>
      </c>
    </row>
    <row r="12" spans="1:24" ht="15.75" thickBot="1" x14ac:dyDescent="0.3">
      <c r="A12" s="35">
        <v>46096</v>
      </c>
      <c r="B12" s="23" t="s">
        <v>8</v>
      </c>
      <c r="C12" s="24" t="s">
        <v>51</v>
      </c>
      <c r="D12" s="36" t="s">
        <v>57</v>
      </c>
      <c r="E12" s="36" t="s">
        <v>61</v>
      </c>
      <c r="F12" s="37">
        <v>1</v>
      </c>
      <c r="G12" s="38">
        <f>IF(Tabela145[[#This Row],[Quantidade de Parcelas]]="Pagamento único",Tabela145[[#This Row],[Valor Total]],Tabela145[[#This Row],[Valor Total]]/Tabela145[[#This Row],[Quantidade de Parcelas]])</f>
        <v>1000</v>
      </c>
      <c r="H12" s="38">
        <v>1000</v>
      </c>
      <c r="I12" s="38">
        <v>1000</v>
      </c>
      <c r="J12"/>
      <c r="K12" s="33">
        <f>$K$4-$K$8</f>
        <v>2898.4333333333334</v>
      </c>
      <c r="L12"/>
      <c r="M12" s="33">
        <f>$M$4-$M$8</f>
        <v>630.09999999999991</v>
      </c>
      <c r="N12" s="8"/>
      <c r="O12" s="34"/>
      <c r="P12" s="34"/>
      <c r="Q12" s="34"/>
      <c r="S12" s="55" t="s">
        <v>53</v>
      </c>
      <c r="U12" s="56">
        <v>11</v>
      </c>
      <c r="W12" s="57"/>
    </row>
    <row r="13" spans="1:24" x14ac:dyDescent="0.25">
      <c r="A13" s="35">
        <v>46092</v>
      </c>
      <c r="B13" s="23" t="s">
        <v>9</v>
      </c>
      <c r="C13" s="24" t="s">
        <v>51</v>
      </c>
      <c r="D13" s="36" t="s">
        <v>45</v>
      </c>
      <c r="E13" s="36" t="s">
        <v>61</v>
      </c>
      <c r="F13" s="37">
        <v>2</v>
      </c>
      <c r="G13" s="38">
        <f>IF(Tabela145[[#This Row],[Quantidade de Parcelas]]="Pagamento único",Tabela145[[#This Row],[Valor Total]],Tabela145[[#This Row],[Valor Total]]/Tabela145[[#This Row],[Quantidade de Parcelas]])</f>
        <v>55</v>
      </c>
      <c r="H13" s="38">
        <v>110</v>
      </c>
      <c r="I13" s="38">
        <v>110</v>
      </c>
      <c r="J13"/>
      <c r="K13"/>
      <c r="L13"/>
      <c r="M13"/>
      <c r="N13" s="8"/>
      <c r="O13" s="34"/>
      <c r="P13" s="34"/>
      <c r="Q13" s="34"/>
      <c r="S13" s="55" t="s">
        <v>55</v>
      </c>
      <c r="U13" s="56">
        <v>12</v>
      </c>
      <c r="W13" s="58"/>
    </row>
    <row r="14" spans="1:24" x14ac:dyDescent="0.25">
      <c r="A14" s="35">
        <v>46096</v>
      </c>
      <c r="B14" s="23" t="s">
        <v>66</v>
      </c>
      <c r="C14" s="24" t="s">
        <v>51</v>
      </c>
      <c r="D14" s="36" t="s">
        <v>67</v>
      </c>
      <c r="E14" s="36" t="s">
        <v>61</v>
      </c>
      <c r="F14" s="37">
        <v>1</v>
      </c>
      <c r="G14" s="38">
        <f>IF(Tabela145[[#This Row],[Quantidade de Parcelas]]="Pagamento único",Tabela145[[#This Row],[Valor Total]],Tabela145[[#This Row],[Valor Total]]/Tabela145[[#This Row],[Quantidade de Parcelas]])</f>
        <v>49.9</v>
      </c>
      <c r="H14" s="38">
        <v>49.9</v>
      </c>
      <c r="I14" s="38">
        <v>49.9</v>
      </c>
      <c r="J14"/>
      <c r="K14"/>
      <c r="L14"/>
      <c r="M14"/>
      <c r="N14" s="8"/>
      <c r="O14" s="34"/>
      <c r="P14" s="34"/>
      <c r="Q14" s="34"/>
      <c r="S14" s="55" t="s">
        <v>2</v>
      </c>
      <c r="W14" s="58"/>
    </row>
    <row r="15" spans="1:24" x14ac:dyDescent="0.25">
      <c r="A15" s="35">
        <v>46094</v>
      </c>
      <c r="B15" s="23" t="s">
        <v>69</v>
      </c>
      <c r="C15" s="24" t="s">
        <v>51</v>
      </c>
      <c r="D15" s="36" t="s">
        <v>68</v>
      </c>
      <c r="E15" s="36" t="s">
        <v>64</v>
      </c>
      <c r="F15" s="37" t="s">
        <v>70</v>
      </c>
      <c r="G15" s="38">
        <f>IF(Tabela145[[#This Row],[Quantidade de Parcelas]]="Pagamento único",Tabela145[[#This Row],[Valor Total]],Tabela145[[#This Row],[Valor Total]]/Tabela145[[#This Row],[Quantidade de Parcelas]])</f>
        <v>120</v>
      </c>
      <c r="H15" s="38">
        <v>120</v>
      </c>
      <c r="I15" s="38">
        <v>120</v>
      </c>
      <c r="J15"/>
      <c r="K15"/>
      <c r="L15"/>
      <c r="M15"/>
      <c r="N15" s="8"/>
      <c r="O15" s="34"/>
      <c r="P15" s="34"/>
      <c r="Q15" s="34"/>
      <c r="S15" s="55" t="s">
        <v>65</v>
      </c>
    </row>
    <row r="16" spans="1:24" x14ac:dyDescent="0.25">
      <c r="A16" s="35">
        <v>46095</v>
      </c>
      <c r="B16" s="23" t="s">
        <v>33</v>
      </c>
      <c r="C16" s="24" t="s">
        <v>51</v>
      </c>
      <c r="D16" s="36" t="s">
        <v>42</v>
      </c>
      <c r="E16" s="36" t="s">
        <v>61</v>
      </c>
      <c r="F16" s="37">
        <v>3</v>
      </c>
      <c r="G16" s="38">
        <f>IF(Tabela145[[#This Row],[Quantidade de Parcelas]]="Pagamento único",Tabela145[[#This Row],[Valor Total]],Tabela145[[#This Row],[Valor Total]]/Tabela145[[#This Row],[Quantidade de Parcelas]])</f>
        <v>166.66666666666666</v>
      </c>
      <c r="H16" s="38">
        <v>500</v>
      </c>
      <c r="I16" s="38">
        <v>500</v>
      </c>
      <c r="J16"/>
      <c r="K16"/>
      <c r="L16"/>
      <c r="M16"/>
      <c r="N16" s="8"/>
      <c r="O16" s="34"/>
      <c r="P16" s="34"/>
      <c r="Q16" s="34"/>
      <c r="S16" s="55" t="s">
        <v>68</v>
      </c>
    </row>
    <row r="17" spans="1:19" x14ac:dyDescent="0.25">
      <c r="A17" s="35">
        <v>46096</v>
      </c>
      <c r="B17" s="23" t="s">
        <v>34</v>
      </c>
      <c r="C17" s="24" t="s">
        <v>51</v>
      </c>
      <c r="D17" s="36" t="s">
        <v>42</v>
      </c>
      <c r="E17" s="36" t="s">
        <v>61</v>
      </c>
      <c r="F17" s="37">
        <v>1</v>
      </c>
      <c r="G17" s="38">
        <f>IF(Tabela145[[#This Row],[Quantidade de Parcelas]]="Pagamento único",Tabela145[[#This Row],[Valor Total]],Tabela145[[#This Row],[Valor Total]]/Tabela145[[#This Row],[Quantidade de Parcelas]])</f>
        <v>550</v>
      </c>
      <c r="H17" s="38">
        <v>600</v>
      </c>
      <c r="I17" s="38">
        <v>550</v>
      </c>
      <c r="J17"/>
      <c r="K17"/>
      <c r="L17"/>
      <c r="M17"/>
      <c r="N17" s="8"/>
      <c r="O17" s="34"/>
      <c r="P17" s="34"/>
      <c r="Q17" s="34"/>
      <c r="S17" s="55" t="s">
        <v>67</v>
      </c>
    </row>
    <row r="18" spans="1:19" ht="15.75" thickBot="1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34"/>
      <c r="P18" s="34"/>
      <c r="Q18" s="34"/>
    </row>
  </sheetData>
  <protectedRanges>
    <protectedRange sqref="A3:I17" name="Intervalo1"/>
  </protectedRanges>
  <mergeCells count="1">
    <mergeCell ref="A1:M1"/>
  </mergeCells>
  <conditionalFormatting sqref="C3:C17">
    <cfRule type="cellIs" dxfId="35" priority="1" operator="equal">
      <formula>"Saidas"</formula>
    </cfRule>
    <cfRule type="cellIs" dxfId="34" priority="2" operator="equal">
      <formula>"Entradas"</formula>
    </cfRule>
  </conditionalFormatting>
  <dataValidations count="4">
    <dataValidation type="list" allowBlank="1" showInputMessage="1" showErrorMessage="1" sqref="C3:C17" xr:uid="{FB27017C-661F-4862-82BD-2EFD92912E55}">
      <formula1>"Entradas,Saidas"</formula1>
    </dataValidation>
    <dataValidation type="list" allowBlank="1" showInputMessage="1" showErrorMessage="1" sqref="D3:D17" xr:uid="{29D6735C-393F-46EF-8C2C-213E9DF682EE}">
      <formula1>IF(C3="Entradas",$R$2:$R$5,$S$2:$S$17)</formula1>
    </dataValidation>
    <dataValidation type="list" allowBlank="1" showInputMessage="1" showErrorMessage="1" sqref="E3:E17" xr:uid="{6C671785-4D26-4EB9-AC92-EC2073CC0FC0}">
      <formula1>$T$2:$T$5</formula1>
    </dataValidation>
    <dataValidation type="list" allowBlank="1" showInputMessage="1" showErrorMessage="1" sqref="F3:F17" xr:uid="{3F69D12B-3555-4A0B-9FDE-40E6BF0AEE09}">
      <formula1>IF(OR(E3="PIX",E3="Crédito"),$U$2:$U$13,$V$2)</formula1>
    </dataValidation>
  </dataValidation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FFD04-6FDD-4920-9F50-1BF54051BB75}">
  <dimension ref="D1:P40"/>
  <sheetViews>
    <sheetView showGridLines="0" zoomScale="85" zoomScaleNormal="85" workbookViewId="0">
      <selection activeCell="I14" sqref="I14"/>
    </sheetView>
  </sheetViews>
  <sheetFormatPr defaultRowHeight="15" x14ac:dyDescent="0.25"/>
  <cols>
    <col min="5" max="5" width="23.140625" bestFit="1" customWidth="1"/>
    <col min="6" max="6" width="30.85546875" customWidth="1"/>
    <col min="7" max="7" width="7.85546875" customWidth="1"/>
    <col min="8" max="8" width="8.7109375" bestFit="1" customWidth="1"/>
    <col min="9" max="9" width="20.7109375" bestFit="1" customWidth="1"/>
    <col min="10" max="10" width="14.42578125" bestFit="1" customWidth="1"/>
    <col min="16" max="16" width="40" style="1" bestFit="1" customWidth="1"/>
  </cols>
  <sheetData>
    <row r="1" spans="4:16" ht="15.75" thickBot="1" x14ac:dyDescent="0.3"/>
    <row r="2" spans="4:16" ht="15.75" thickBot="1" x14ac:dyDescent="0.3">
      <c r="D2" s="4"/>
      <c r="E2" s="5"/>
      <c r="F2" s="5"/>
      <c r="G2" s="5"/>
      <c r="H2" s="5"/>
      <c r="I2" s="5"/>
      <c r="J2" s="5"/>
      <c r="K2" s="6"/>
      <c r="P2" s="22" t="s">
        <v>28</v>
      </c>
    </row>
    <row r="3" spans="4:16" ht="15.75" thickBot="1" x14ac:dyDescent="0.3">
      <c r="D3" s="7"/>
      <c r="E3" s="42" t="s">
        <v>37</v>
      </c>
      <c r="F3" s="43"/>
      <c r="G3" s="43"/>
      <c r="H3" s="43"/>
      <c r="I3" s="43"/>
      <c r="J3" s="43"/>
      <c r="K3" s="8"/>
      <c r="P3" s="22" t="s">
        <v>22</v>
      </c>
    </row>
    <row r="4" spans="4:16" x14ac:dyDescent="0.25">
      <c r="D4" s="7"/>
      <c r="E4" s="29" t="s">
        <v>10</v>
      </c>
      <c r="F4" s="29" t="s">
        <v>13</v>
      </c>
      <c r="G4" s="29" t="s">
        <v>14</v>
      </c>
      <c r="H4" s="29" t="s">
        <v>15</v>
      </c>
      <c r="I4" s="29" t="s">
        <v>16</v>
      </c>
      <c r="J4" s="29" t="s">
        <v>17</v>
      </c>
      <c r="K4" s="8"/>
      <c r="P4" s="22" t="s">
        <v>29</v>
      </c>
    </row>
    <row r="5" spans="4:16" x14ac:dyDescent="0.25">
      <c r="D5" s="7"/>
      <c r="E5" t="s">
        <v>18</v>
      </c>
      <c r="F5" s="29" t="s">
        <v>26</v>
      </c>
      <c r="G5" s="29">
        <v>1</v>
      </c>
      <c r="H5" s="30">
        <v>24</v>
      </c>
      <c r="I5" s="31">
        <f>IFERROR(Tabela2[[#This Row],[Atual]]/Tabela2[[#This Row],[Objetivo]]," ")</f>
        <v>4.1666666666666664E-2</v>
      </c>
      <c r="J5" s="32" t="str">
        <f>IF(Tabela2[[#This Row],[Percentual]]=" "," ",IF(Tabela2[[#This Row],[Percentual]]=1,"Completo","Em andamento"))</f>
        <v>Em andamento</v>
      </c>
      <c r="K5" s="8"/>
      <c r="M5" s="3"/>
      <c r="P5" s="22" t="s">
        <v>23</v>
      </c>
    </row>
    <row r="6" spans="4:16" x14ac:dyDescent="0.25">
      <c r="D6" s="7"/>
      <c r="E6" t="s">
        <v>19</v>
      </c>
      <c r="F6" s="29" t="s">
        <v>28</v>
      </c>
      <c r="G6" s="29">
        <v>1</v>
      </c>
      <c r="H6" s="30">
        <v>250</v>
      </c>
      <c r="I6" s="31">
        <f>IFERROR(Tabela2[[#This Row],[Atual]]/Tabela2[[#This Row],[Objetivo]]," ")</f>
        <v>4.0000000000000001E-3</v>
      </c>
      <c r="J6" s="32" t="str">
        <f>IF(Tabela2[[#This Row],[Percentual]]=" "," ",IF(Tabela2[[#This Row],[Percentual]]=1,"Completo","Em andamento"))</f>
        <v>Em andamento</v>
      </c>
      <c r="K6" s="8"/>
      <c r="P6" s="22" t="s">
        <v>24</v>
      </c>
    </row>
    <row r="7" spans="4:16" x14ac:dyDescent="0.25">
      <c r="D7" s="7"/>
      <c r="E7" t="s">
        <v>20</v>
      </c>
      <c r="F7" s="29" t="s">
        <v>31</v>
      </c>
      <c r="G7" s="29">
        <v>10</v>
      </c>
      <c r="H7" s="30">
        <v>10000</v>
      </c>
      <c r="I7" s="31">
        <f>IFERROR(Tabela2[[#This Row],[Atual]]/Tabela2[[#This Row],[Objetivo]]," ")</f>
        <v>1E-3</v>
      </c>
      <c r="J7" s="32" t="str">
        <f>IF(Tabela2[[#This Row],[Percentual]]=" "," ",IF(Tabela2[[#This Row],[Percentual]]=1,"Completo","Em andamento"))</f>
        <v>Em andamento</v>
      </c>
      <c r="K7" s="8"/>
      <c r="P7" s="22" t="s">
        <v>25</v>
      </c>
    </row>
    <row r="8" spans="4:16" x14ac:dyDescent="0.25">
      <c r="D8" s="7"/>
      <c r="E8" t="s">
        <v>21</v>
      </c>
      <c r="F8" s="29" t="s">
        <v>2</v>
      </c>
      <c r="G8" s="29">
        <v>1</v>
      </c>
      <c r="H8" s="30">
        <v>12</v>
      </c>
      <c r="I8" s="31">
        <f>IFERROR(Tabela2[[#This Row],[Atual]]/Tabela2[[#This Row],[Objetivo]]," ")</f>
        <v>8.3333333333333329E-2</v>
      </c>
      <c r="J8" s="32" t="str">
        <f>IF(Tabela2[[#This Row],[Percentual]]=" "," ",IF(Tabela2[[#This Row],[Percentual]]=1,"Completo","Em andamento"))</f>
        <v>Em andamento</v>
      </c>
      <c r="K8" s="8"/>
      <c r="P8" s="22" t="s">
        <v>26</v>
      </c>
    </row>
    <row r="9" spans="4:16" x14ac:dyDescent="0.25">
      <c r="D9" s="7"/>
      <c r="E9" t="s">
        <v>38</v>
      </c>
      <c r="F9" s="29" t="s">
        <v>27</v>
      </c>
      <c r="G9" s="29">
        <v>12</v>
      </c>
      <c r="H9" s="30">
        <v>12</v>
      </c>
      <c r="I9" s="31">
        <f>IFERROR(Tabela2[[#This Row],[Atual]]/Tabela2[[#This Row],[Objetivo]]," ")</f>
        <v>1</v>
      </c>
      <c r="J9" s="29" t="str">
        <f>IF(Tabela2[[#This Row],[Percentual]]=" "," ",IF(Tabela2[[#This Row],[Percentual]]=1,"Completo","Em andamento"))</f>
        <v>Completo</v>
      </c>
      <c r="K9" s="8"/>
      <c r="P9" s="22" t="s">
        <v>27</v>
      </c>
    </row>
    <row r="10" spans="4:16" x14ac:dyDescent="0.25">
      <c r="D10" s="7"/>
      <c r="F10" s="29"/>
      <c r="G10" s="29"/>
      <c r="H10" s="30"/>
      <c r="I10" s="31" t="str">
        <f>IFERROR(Tabela2[[#This Row],[Atual]]/Tabela2[[#This Row],[Objetivo]]," ")</f>
        <v xml:space="preserve"> </v>
      </c>
      <c r="J10" s="29" t="str">
        <f>IF(Tabela2[[#This Row],[Percentual]]=" "," ",IF(Tabela2[[#This Row],[Percentual]]=1,"Completo","Em andamento"))</f>
        <v xml:space="preserve"> </v>
      </c>
      <c r="K10" s="8"/>
      <c r="P10" s="22" t="s">
        <v>30</v>
      </c>
    </row>
    <row r="11" spans="4:16" x14ac:dyDescent="0.25">
      <c r="D11" s="7"/>
      <c r="F11" s="29"/>
      <c r="G11" s="29"/>
      <c r="H11" s="30"/>
      <c r="I11" s="31" t="str">
        <f>IFERROR(Tabela2[[#This Row],[Atual]]/Tabela2[[#This Row],[Objetivo]]," ")</f>
        <v xml:space="preserve"> </v>
      </c>
      <c r="J11" s="29" t="str">
        <f>IF(Tabela2[[#This Row],[Percentual]]=" "," ",IF(Tabela2[[#This Row],[Percentual]]=1,"Completo","Em andamento"))</f>
        <v xml:space="preserve"> </v>
      </c>
      <c r="K11" s="8"/>
      <c r="P11" s="22" t="s">
        <v>31</v>
      </c>
    </row>
    <row r="12" spans="4:16" x14ac:dyDescent="0.25">
      <c r="D12" s="7"/>
      <c r="F12" s="29"/>
      <c r="G12" s="29"/>
      <c r="H12" s="30"/>
      <c r="I12" s="31" t="str">
        <f>IFERROR(Tabela2[[#This Row],[Atual]]/Tabela2[[#This Row],[Objetivo]]," ")</f>
        <v xml:space="preserve"> </v>
      </c>
      <c r="J12" s="29" t="str">
        <f>IF(Tabela2[[#This Row],[Percentual]]=" "," ",IF(Tabela2[[#This Row],[Percentual]]=1,"Completo","Em andamento"))</f>
        <v xml:space="preserve"> </v>
      </c>
      <c r="K12" s="8"/>
      <c r="P12" s="22" t="s">
        <v>32</v>
      </c>
    </row>
    <row r="13" spans="4:16" x14ac:dyDescent="0.25">
      <c r="D13" s="7"/>
      <c r="F13" s="29"/>
      <c r="G13" s="29"/>
      <c r="H13" s="30"/>
      <c r="I13" s="31" t="str">
        <f>IFERROR(Tabela2[[#This Row],[Atual]]/Tabela2[[#This Row],[Objetivo]]," ")</f>
        <v xml:space="preserve"> </v>
      </c>
      <c r="J13" s="29" t="str">
        <f>IF(Tabela2[[#This Row],[Percentual]]=" "," ",IF(Tabela2[[#This Row],[Percentual]]=1,"Completo","Em andamento"))</f>
        <v xml:space="preserve"> </v>
      </c>
      <c r="K13" s="8"/>
      <c r="P13" s="1" t="s">
        <v>2</v>
      </c>
    </row>
    <row r="14" spans="4:16" x14ac:dyDescent="0.25">
      <c r="D14" s="7"/>
      <c r="F14" s="29"/>
      <c r="G14" s="29"/>
      <c r="H14" s="30"/>
      <c r="I14" s="31" t="str">
        <f>IFERROR(Tabela2[[#This Row],[Atual]]/Tabela2[[#This Row],[Objetivo]]," ")</f>
        <v xml:space="preserve"> </v>
      </c>
      <c r="J14" s="29" t="str">
        <f>IF(Tabela2[[#This Row],[Percentual]]=" "," ",IF(Tabela2[[#This Row],[Percentual]]=1,"Completo","Em andamento"))</f>
        <v xml:space="preserve"> </v>
      </c>
      <c r="K14" s="8"/>
    </row>
    <row r="15" spans="4:16" x14ac:dyDescent="0.25">
      <c r="D15" s="7"/>
      <c r="F15" s="29"/>
      <c r="G15" s="29"/>
      <c r="H15" s="30"/>
      <c r="I15" s="31" t="str">
        <f>IFERROR(Tabela2[[#This Row],[Atual]]/Tabela2[[#This Row],[Objetivo]]," ")</f>
        <v xml:space="preserve"> </v>
      </c>
      <c r="J15" s="29" t="str">
        <f>IF(Tabela2[[#This Row],[Percentual]]=" "," ",IF(Tabela2[[#This Row],[Percentual]]=1,"Completo","Em andamento"))</f>
        <v xml:space="preserve"> </v>
      </c>
      <c r="K15" s="8"/>
    </row>
    <row r="16" spans="4:16" x14ac:dyDescent="0.25">
      <c r="D16" s="7"/>
      <c r="F16" s="29"/>
      <c r="G16" s="29"/>
      <c r="H16" s="30"/>
      <c r="I16" s="31" t="str">
        <f>IFERROR(Tabela2[[#This Row],[Atual]]/Tabela2[[#This Row],[Objetivo]]," ")</f>
        <v xml:space="preserve"> </v>
      </c>
      <c r="J16" s="29" t="str">
        <f>IF(Tabela2[[#This Row],[Percentual]]=" "," ",IF(Tabela2[[#This Row],[Percentual]]=1,"Completo","Em andamento"))</f>
        <v xml:space="preserve"> </v>
      </c>
      <c r="K16" s="8"/>
    </row>
    <row r="17" spans="4:11" x14ac:dyDescent="0.25">
      <c r="D17" s="7"/>
      <c r="F17" s="29"/>
      <c r="G17" s="29"/>
      <c r="H17" s="30"/>
      <c r="I17" s="31" t="str">
        <f>IFERROR(Tabela2[[#This Row],[Atual]]/Tabela2[[#This Row],[Objetivo]]," ")</f>
        <v xml:space="preserve"> </v>
      </c>
      <c r="J17" s="29" t="str">
        <f>IF(Tabela2[[#This Row],[Percentual]]=" "," ",IF(Tabela2[[#This Row],[Percentual]]=1,"Completo","Em andamento"))</f>
        <v xml:space="preserve"> </v>
      </c>
      <c r="K17" s="8"/>
    </row>
    <row r="18" spans="4:11" x14ac:dyDescent="0.25">
      <c r="D18" s="7"/>
      <c r="F18" s="29"/>
      <c r="G18" s="29"/>
      <c r="H18" s="30"/>
      <c r="I18" s="31" t="str">
        <f>IFERROR(Tabela2[[#This Row],[Atual]]/Tabela2[[#This Row],[Objetivo]]," ")</f>
        <v xml:space="preserve"> </v>
      </c>
      <c r="J18" s="29" t="str">
        <f>IF(Tabela2[[#This Row],[Percentual]]=" "," ",IF(Tabela2[[#This Row],[Percentual]]=1,"Completo","Em andamento"))</f>
        <v xml:space="preserve"> </v>
      </c>
      <c r="K18" s="8"/>
    </row>
    <row r="19" spans="4:11" x14ac:dyDescent="0.25">
      <c r="D19" s="7"/>
      <c r="F19" s="29"/>
      <c r="G19" s="29"/>
      <c r="H19" s="30"/>
      <c r="I19" s="31" t="str">
        <f>IFERROR(Tabela2[[#This Row],[Atual]]/Tabela2[[#This Row],[Objetivo]]," ")</f>
        <v xml:space="preserve"> </v>
      </c>
      <c r="J19" s="29" t="str">
        <f>IF(Tabela2[[#This Row],[Percentual]]=" "," ",IF(Tabela2[[#This Row],[Percentual]]=1,"Completo","Em andamento"))</f>
        <v xml:space="preserve"> </v>
      </c>
      <c r="K19" s="8"/>
    </row>
    <row r="20" spans="4:11" x14ac:dyDescent="0.25">
      <c r="D20" s="7"/>
      <c r="F20" s="29"/>
      <c r="G20" s="29"/>
      <c r="H20" s="30"/>
      <c r="I20" s="31" t="str">
        <f>IFERROR(Tabela2[[#This Row],[Atual]]/Tabela2[[#This Row],[Objetivo]]," ")</f>
        <v xml:space="preserve"> </v>
      </c>
      <c r="J20" s="29" t="str">
        <f>IF(Tabela2[[#This Row],[Percentual]]=" "," ",IF(Tabela2[[#This Row],[Percentual]]=1,"Completo","Em andamento"))</f>
        <v xml:space="preserve"> </v>
      </c>
      <c r="K20" s="8"/>
    </row>
    <row r="21" spans="4:11" x14ac:dyDescent="0.25">
      <c r="D21" s="7"/>
      <c r="F21" s="29"/>
      <c r="G21" s="29"/>
      <c r="H21" s="30"/>
      <c r="I21" s="31" t="str">
        <f>IFERROR(Tabela2[[#This Row],[Atual]]/Tabela2[[#This Row],[Objetivo]]," ")</f>
        <v xml:space="preserve"> </v>
      </c>
      <c r="J21" s="29" t="str">
        <f>IF(Tabela2[[#This Row],[Percentual]]=" "," ",IF(Tabela2[[#This Row],[Percentual]]=1,"Completo","Em andamento"))</f>
        <v xml:space="preserve"> </v>
      </c>
      <c r="K21" s="8"/>
    </row>
    <row r="22" spans="4:11" x14ac:dyDescent="0.25">
      <c r="D22" s="7"/>
      <c r="F22" s="29"/>
      <c r="G22" s="29"/>
      <c r="H22" s="30"/>
      <c r="I22" s="31" t="str">
        <f>IFERROR(Tabela2[[#This Row],[Atual]]/Tabela2[[#This Row],[Objetivo]]," ")</f>
        <v xml:space="preserve"> </v>
      </c>
      <c r="J22" s="29" t="str">
        <f>IF(Tabela2[[#This Row],[Percentual]]=" "," ",IF(Tabela2[[#This Row],[Percentual]]=1,"Completo","Em andamento"))</f>
        <v xml:space="preserve"> </v>
      </c>
      <c r="K22" s="8"/>
    </row>
    <row r="23" spans="4:11" x14ac:dyDescent="0.25">
      <c r="D23" s="7"/>
      <c r="F23" s="29"/>
      <c r="G23" s="29"/>
      <c r="H23" s="30"/>
      <c r="I23" s="31" t="str">
        <f>IFERROR(Tabela2[[#This Row],[Atual]]/Tabela2[[#This Row],[Objetivo]]," ")</f>
        <v xml:space="preserve"> </v>
      </c>
      <c r="J23" s="29" t="str">
        <f>IF(Tabela2[[#This Row],[Percentual]]=" "," ",IF(Tabela2[[#This Row],[Percentual]]=1,"Completo","Em andamento"))</f>
        <v xml:space="preserve"> </v>
      </c>
      <c r="K23" s="8"/>
    </row>
    <row r="24" spans="4:11" x14ac:dyDescent="0.25">
      <c r="D24" s="7"/>
      <c r="F24" s="29"/>
      <c r="G24" s="29"/>
      <c r="H24" s="30"/>
      <c r="I24" s="31" t="str">
        <f>IFERROR(Tabela2[[#This Row],[Atual]]/Tabela2[[#This Row],[Objetivo]]," ")</f>
        <v xml:space="preserve"> </v>
      </c>
      <c r="J24" s="29" t="str">
        <f>IF(Tabela2[[#This Row],[Percentual]]=" "," ",IF(Tabela2[[#This Row],[Percentual]]=1,"Completo","Em andamento"))</f>
        <v xml:space="preserve"> </v>
      </c>
      <c r="K24" s="8"/>
    </row>
    <row r="25" spans="4:11" x14ac:dyDescent="0.25">
      <c r="D25" s="7"/>
      <c r="F25" s="29"/>
      <c r="G25" s="29"/>
      <c r="H25" s="30"/>
      <c r="I25" s="31" t="str">
        <f>IFERROR(Tabela2[[#This Row],[Atual]]/Tabela2[[#This Row],[Objetivo]]," ")</f>
        <v xml:space="preserve"> </v>
      </c>
      <c r="J25" s="29" t="str">
        <f>IF(Tabela2[[#This Row],[Percentual]]=" "," ",IF(Tabela2[[#This Row],[Percentual]]=1,"Completo","Em andamento"))</f>
        <v xml:space="preserve"> </v>
      </c>
      <c r="K25" s="8"/>
    </row>
    <row r="26" spans="4:11" x14ac:dyDescent="0.25">
      <c r="D26" s="7"/>
      <c r="F26" s="29"/>
      <c r="G26" s="29"/>
      <c r="H26" s="30"/>
      <c r="I26" s="31" t="str">
        <f>IFERROR(Tabela2[[#This Row],[Atual]]/Tabela2[[#This Row],[Objetivo]]," ")</f>
        <v xml:space="preserve"> </v>
      </c>
      <c r="J26" s="29" t="str">
        <f>IF(Tabela2[[#This Row],[Percentual]]=" "," ",IF(Tabela2[[#This Row],[Percentual]]=1,"Completo","Em andamento"))</f>
        <v xml:space="preserve"> </v>
      </c>
      <c r="K26" s="8"/>
    </row>
    <row r="27" spans="4:11" x14ac:dyDescent="0.25">
      <c r="D27" s="7"/>
      <c r="F27" s="29"/>
      <c r="G27" s="29"/>
      <c r="H27" s="30"/>
      <c r="I27" s="31" t="str">
        <f>IFERROR(Tabela2[[#This Row],[Atual]]/Tabela2[[#This Row],[Objetivo]]," ")</f>
        <v xml:space="preserve"> </v>
      </c>
      <c r="J27" s="29" t="str">
        <f>IF(Tabela2[[#This Row],[Percentual]]=" "," ",IF(Tabela2[[#This Row],[Percentual]]=1,"Completo","Em andamento"))</f>
        <v xml:space="preserve"> </v>
      </c>
      <c r="K27" s="8"/>
    </row>
    <row r="28" spans="4:11" x14ac:dyDescent="0.25">
      <c r="D28" s="7"/>
      <c r="F28" s="29"/>
      <c r="G28" s="29"/>
      <c r="H28" s="30"/>
      <c r="I28" s="31" t="str">
        <f>IFERROR(Tabela2[[#This Row],[Atual]]/Tabela2[[#This Row],[Objetivo]]," ")</f>
        <v xml:space="preserve"> </v>
      </c>
      <c r="J28" s="29" t="str">
        <f>IF(Tabela2[[#This Row],[Percentual]]=" "," ",IF(Tabela2[[#This Row],[Percentual]]=1,"Completo","Em andamento"))</f>
        <v xml:space="preserve"> </v>
      </c>
      <c r="K28" s="8"/>
    </row>
    <row r="29" spans="4:11" x14ac:dyDescent="0.25">
      <c r="D29" s="7"/>
      <c r="F29" s="29"/>
      <c r="G29" s="29"/>
      <c r="H29" s="30"/>
      <c r="I29" s="31" t="str">
        <f>IFERROR(Tabela2[[#This Row],[Atual]]/Tabela2[[#This Row],[Objetivo]]," ")</f>
        <v xml:space="preserve"> </v>
      </c>
      <c r="J29" s="29" t="str">
        <f>IF(Tabela2[[#This Row],[Percentual]]=" "," ",IF(Tabela2[[#This Row],[Percentual]]=1,"Completo","Em andamento"))</f>
        <v xml:space="preserve"> </v>
      </c>
      <c r="K29" s="8"/>
    </row>
    <row r="30" spans="4:11" x14ac:dyDescent="0.25">
      <c r="D30" s="7"/>
      <c r="F30" s="29"/>
      <c r="G30" s="29"/>
      <c r="H30" s="30"/>
      <c r="I30" s="31" t="str">
        <f>IFERROR(Tabela2[[#This Row],[Atual]]/Tabela2[[#This Row],[Objetivo]]," ")</f>
        <v xml:space="preserve"> </v>
      </c>
      <c r="J30" s="29" t="str">
        <f>IF(Tabela2[[#This Row],[Percentual]]=" "," ",IF(Tabela2[[#This Row],[Percentual]]=1,"Completo","Em andamento"))</f>
        <v xml:space="preserve"> </v>
      </c>
      <c r="K30" s="8"/>
    </row>
    <row r="31" spans="4:11" x14ac:dyDescent="0.25">
      <c r="D31" s="7"/>
      <c r="F31" s="29"/>
      <c r="G31" s="29"/>
      <c r="H31" s="30"/>
      <c r="I31" s="31" t="str">
        <f>IFERROR(Tabela2[[#This Row],[Atual]]/Tabela2[[#This Row],[Objetivo]]," ")</f>
        <v xml:space="preserve"> </v>
      </c>
      <c r="J31" s="29" t="str">
        <f>IF(Tabela2[[#This Row],[Percentual]]=" "," ",IF(Tabela2[[#This Row],[Percentual]]=1,"Completo","Em andamento"))</f>
        <v xml:space="preserve"> </v>
      </c>
      <c r="K31" s="8"/>
    </row>
    <row r="32" spans="4:11" x14ac:dyDescent="0.25">
      <c r="D32" s="7"/>
      <c r="F32" s="29"/>
      <c r="G32" s="29"/>
      <c r="H32" s="30"/>
      <c r="I32" s="31" t="str">
        <f>IFERROR(Tabela2[[#This Row],[Atual]]/Tabela2[[#This Row],[Objetivo]]," ")</f>
        <v xml:space="preserve"> </v>
      </c>
      <c r="J32" s="29" t="str">
        <f>IF(Tabela2[[#This Row],[Percentual]]=" "," ",IF(Tabela2[[#This Row],[Percentual]]=1,"Completo","Em andamento"))</f>
        <v xml:space="preserve"> </v>
      </c>
      <c r="K32" s="8"/>
    </row>
    <row r="33" spans="4:11" x14ac:dyDescent="0.25">
      <c r="D33" s="7"/>
      <c r="F33" s="29"/>
      <c r="G33" s="29"/>
      <c r="H33" s="30"/>
      <c r="I33" s="31" t="str">
        <f>IFERROR(Tabela2[[#This Row],[Atual]]/Tabela2[[#This Row],[Objetivo]]," ")</f>
        <v xml:space="preserve"> </v>
      </c>
      <c r="J33" s="29" t="str">
        <f>IF(Tabela2[[#This Row],[Percentual]]=" "," ",IF(Tabela2[[#This Row],[Percentual]]=1,"Completo","Em andamento"))</f>
        <v xml:space="preserve"> </v>
      </c>
      <c r="K33" s="8"/>
    </row>
    <row r="34" spans="4:11" x14ac:dyDescent="0.25">
      <c r="D34" s="7"/>
      <c r="F34" s="29"/>
      <c r="G34" s="29"/>
      <c r="H34" s="30"/>
      <c r="I34" s="31" t="str">
        <f>IFERROR(Tabela2[[#This Row],[Atual]]/Tabela2[[#This Row],[Objetivo]]," ")</f>
        <v xml:space="preserve"> </v>
      </c>
      <c r="J34" s="29" t="str">
        <f>IF(Tabela2[[#This Row],[Percentual]]=" "," ",IF(Tabela2[[#This Row],[Percentual]]=1,"Completo","Em andamento"))</f>
        <v xml:space="preserve"> </v>
      </c>
      <c r="K34" s="8"/>
    </row>
    <row r="35" spans="4:11" x14ac:dyDescent="0.25">
      <c r="D35" s="7"/>
      <c r="F35" s="29"/>
      <c r="G35" s="29"/>
      <c r="H35" s="30"/>
      <c r="I35" s="31" t="str">
        <f>IFERROR(Tabela2[[#This Row],[Atual]]/Tabela2[[#This Row],[Objetivo]]," ")</f>
        <v xml:space="preserve"> </v>
      </c>
      <c r="J35" s="29" t="str">
        <f>IF(Tabela2[[#This Row],[Percentual]]=" "," ",IF(Tabela2[[#This Row],[Percentual]]=1,"Completo","Em andamento"))</f>
        <v xml:space="preserve"> </v>
      </c>
      <c r="K35" s="8"/>
    </row>
    <row r="36" spans="4:11" x14ac:dyDescent="0.25">
      <c r="D36" s="7"/>
      <c r="F36" s="29"/>
      <c r="G36" s="29"/>
      <c r="H36" s="30"/>
      <c r="I36" s="31" t="str">
        <f>IFERROR(Tabela2[[#This Row],[Atual]]/Tabela2[[#This Row],[Objetivo]]," ")</f>
        <v xml:space="preserve"> </v>
      </c>
      <c r="J36" s="29" t="str">
        <f>IF(Tabela2[[#This Row],[Percentual]]=" "," ",IF(Tabela2[[#This Row],[Percentual]]=1,"Completo","Em andamento"))</f>
        <v xml:space="preserve"> </v>
      </c>
      <c r="K36" s="8"/>
    </row>
    <row r="37" spans="4:11" x14ac:dyDescent="0.25">
      <c r="D37" s="7"/>
      <c r="F37" s="29"/>
      <c r="G37" s="29"/>
      <c r="H37" s="30"/>
      <c r="I37" s="31" t="str">
        <f>IFERROR(Tabela2[[#This Row],[Atual]]/Tabela2[[#This Row],[Objetivo]]," ")</f>
        <v xml:space="preserve"> </v>
      </c>
      <c r="J37" s="29" t="str">
        <f>IF(Tabela2[[#This Row],[Percentual]]=" "," ",IF(Tabela2[[#This Row],[Percentual]]=1,"Completo","Em andamento"))</f>
        <v xml:space="preserve"> </v>
      </c>
      <c r="K37" s="8"/>
    </row>
    <row r="38" spans="4:11" x14ac:dyDescent="0.25">
      <c r="D38" s="7"/>
      <c r="F38" s="29"/>
      <c r="G38" s="29"/>
      <c r="H38" s="30"/>
      <c r="I38" s="31" t="str">
        <f>IFERROR(Tabela2[[#This Row],[Atual]]/Tabela2[[#This Row],[Objetivo]]," ")</f>
        <v xml:space="preserve"> </v>
      </c>
      <c r="J38" s="29" t="str">
        <f>IF(Tabela2[[#This Row],[Percentual]]=" "," ",IF(Tabela2[[#This Row],[Percentual]]=1,"Completo","Em andamento"))</f>
        <v xml:space="preserve"> </v>
      </c>
      <c r="K38" s="8"/>
    </row>
    <row r="39" spans="4:11" x14ac:dyDescent="0.25">
      <c r="D39" s="7"/>
      <c r="F39" s="29"/>
      <c r="G39" s="29"/>
      <c r="H39" s="30"/>
      <c r="I39" s="31" t="str">
        <f>IFERROR(Tabela2[[#This Row],[Atual]]/Tabela2[[#This Row],[Objetivo]]," ")</f>
        <v xml:space="preserve"> </v>
      </c>
      <c r="J39" s="29" t="str">
        <f>IF(Tabela2[[#This Row],[Percentual]]=" "," ",IF(Tabela2[[#This Row],[Percentual]]=1,"Completo","Em andamento"))</f>
        <v xml:space="preserve"> </v>
      </c>
      <c r="K39" s="8"/>
    </row>
    <row r="40" spans="4:11" ht="15.75" thickBot="1" x14ac:dyDescent="0.3">
      <c r="D40" s="10"/>
      <c r="E40" s="11"/>
      <c r="F40" s="11"/>
      <c r="G40" s="11"/>
      <c r="H40" s="11"/>
      <c r="I40" s="11"/>
      <c r="J40" s="11"/>
      <c r="K40" s="12"/>
    </row>
  </sheetData>
  <sheetProtection sheet="1" objects="1" scenarios="1"/>
  <protectedRanges>
    <protectedRange sqref="E5:H39" name="Intervalo1"/>
  </protectedRanges>
  <mergeCells count="1">
    <mergeCell ref="E3:J3"/>
  </mergeCells>
  <conditionalFormatting sqref="I5:I39">
    <cfRule type="dataBar" priority="1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{301CF195-094D-4D3F-87ED-5A8BDF5DB75F}</x14:id>
        </ext>
      </extLst>
    </cfRule>
  </conditionalFormatting>
  <dataValidations count="1">
    <dataValidation type="list" allowBlank="1" showInputMessage="1" showErrorMessage="1" sqref="F5:F39" xr:uid="{C329C7B0-9B34-4EDC-99C0-37EE18D34DF5}">
      <formula1>$P$2:$P$13</formula1>
    </dataValidation>
  </dataValidations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01CF195-094D-4D3F-87ED-5A8BDF5DB75F}">
            <x14:dataBar minLength="0" maxLength="100" border="1" gradient="0">
              <x14:cfvo type="num">
                <xm:f>0</xm:f>
              </x14:cfvo>
              <x14:cfvo type="num">
                <xm:f>1</xm:f>
              </x14:cfvo>
              <x14:borderColor theme="0"/>
              <x14:negativeFillColor rgb="FFFF0000"/>
              <x14:axisColor rgb="FF000000"/>
            </x14:dataBar>
          </x14:cfRule>
          <xm:sqref>I5:I39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F787E-7AB5-4B2C-B4E6-E141CDC2641F}">
  <dimension ref="A1:AG27"/>
  <sheetViews>
    <sheetView showGridLines="0" zoomScale="75" zoomScaleNormal="75" workbookViewId="0">
      <selection activeCell="V9" sqref="V9"/>
    </sheetView>
  </sheetViews>
  <sheetFormatPr defaultRowHeight="15" x14ac:dyDescent="0.25"/>
  <cols>
    <col min="21" max="21" width="9.140625" style="50"/>
    <col min="22" max="22" width="28.7109375" style="1" bestFit="1" customWidth="1"/>
    <col min="23" max="27" width="9.140625" style="1"/>
    <col min="28" max="28" width="10.5703125" style="1" bestFit="1" customWidth="1"/>
    <col min="29" max="29" width="13.140625" style="59" bestFit="1" customWidth="1"/>
    <col min="30" max="30" width="9.140625" style="59"/>
    <col min="31" max="33" width="9.140625" style="50"/>
  </cols>
  <sheetData>
    <row r="1" spans="1:29" x14ac:dyDescent="0.25">
      <c r="A1" s="44" t="s">
        <v>82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6"/>
    </row>
    <row r="2" spans="1:29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9"/>
      <c r="W2" s="1" t="str">
        <f>IF(W8&lt;0,"Prejuízo de","Saldo de")</f>
        <v>Saldo de</v>
      </c>
      <c r="AC2" s="60"/>
    </row>
    <row r="3" spans="1:29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9"/>
      <c r="AB3" s="1" t="s">
        <v>78</v>
      </c>
      <c r="AC3" s="60">
        <f>Janeiro!K8+Fevereiro!K8+Março!K8</f>
        <v>9733.0333333333328</v>
      </c>
    </row>
    <row r="4" spans="1:29" x14ac:dyDescent="0.25">
      <c r="A4" s="13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4"/>
      <c r="AB4" s="1" t="s">
        <v>79</v>
      </c>
      <c r="AC4" s="60">
        <f>Janeiro!K4+Fevereiro!K4+Março!K4</f>
        <v>14490</v>
      </c>
    </row>
    <row r="5" spans="1:29" x14ac:dyDescent="0.25">
      <c r="A5" s="13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4"/>
      <c r="AB5" s="1" t="s">
        <v>80</v>
      </c>
      <c r="AC5" s="60">
        <f>AC4-AC3</f>
        <v>4756.9666666666672</v>
      </c>
    </row>
    <row r="6" spans="1:29" x14ac:dyDescent="0.25">
      <c r="A6" s="13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4"/>
    </row>
    <row r="7" spans="1:29" x14ac:dyDescent="0.25">
      <c r="A7" s="13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4"/>
      <c r="V7" s="1" t="s">
        <v>36</v>
      </c>
      <c r="W7" s="61">
        <f>AC3/AC4</f>
        <v>0.67170692431561996</v>
      </c>
    </row>
    <row r="8" spans="1:29" x14ac:dyDescent="0.25">
      <c r="A8" s="13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4"/>
      <c r="V8" s="1" t="str">
        <f>IF(W8&lt;0,"Ultrapassou em","Você está dentro do limite em")</f>
        <v>Você está dentro do limite em</v>
      </c>
      <c r="W8" s="61">
        <f>100%-W7</f>
        <v>0.32829307568438004</v>
      </c>
    </row>
    <row r="9" spans="1:29" x14ac:dyDescent="0.25">
      <c r="A9" s="7"/>
      <c r="T9" s="8"/>
    </row>
    <row r="10" spans="1:29" x14ac:dyDescent="0.25">
      <c r="A10" s="7"/>
      <c r="T10" s="8"/>
    </row>
    <row r="11" spans="1:29" x14ac:dyDescent="0.25">
      <c r="A11" s="7"/>
      <c r="T11" s="8"/>
    </row>
    <row r="12" spans="1:29" x14ac:dyDescent="0.25">
      <c r="A12" s="7"/>
      <c r="T12" s="8"/>
    </row>
    <row r="13" spans="1:29" x14ac:dyDescent="0.25">
      <c r="A13" s="7"/>
      <c r="T13" s="8"/>
    </row>
    <row r="14" spans="1:29" x14ac:dyDescent="0.25">
      <c r="A14" s="7"/>
      <c r="T14" s="8"/>
    </row>
    <row r="15" spans="1:29" x14ac:dyDescent="0.25">
      <c r="A15" s="7"/>
      <c r="T15" s="8"/>
    </row>
    <row r="16" spans="1:29" x14ac:dyDescent="0.25">
      <c r="A16" s="7"/>
      <c r="T16" s="8"/>
    </row>
    <row r="17" spans="1:20" x14ac:dyDescent="0.25">
      <c r="A17" s="7"/>
      <c r="T17" s="8"/>
    </row>
    <row r="18" spans="1:20" x14ac:dyDescent="0.25">
      <c r="A18" s="7"/>
      <c r="T18" s="8"/>
    </row>
    <row r="19" spans="1:20" x14ac:dyDescent="0.25">
      <c r="A19" s="7"/>
      <c r="T19" s="8"/>
    </row>
    <row r="20" spans="1:20" x14ac:dyDescent="0.25">
      <c r="A20" s="7"/>
      <c r="T20" s="8"/>
    </row>
    <row r="21" spans="1:20" x14ac:dyDescent="0.25">
      <c r="A21" s="7"/>
      <c r="T21" s="8"/>
    </row>
    <row r="22" spans="1:20" x14ac:dyDescent="0.25">
      <c r="A22" s="7"/>
      <c r="T22" s="8"/>
    </row>
    <row r="23" spans="1:20" x14ac:dyDescent="0.25">
      <c r="A23" s="7"/>
      <c r="T23" s="8"/>
    </row>
    <row r="24" spans="1:20" x14ac:dyDescent="0.25">
      <c r="A24" s="7"/>
      <c r="T24" s="8"/>
    </row>
    <row r="25" spans="1:20" x14ac:dyDescent="0.25">
      <c r="A25" s="7"/>
      <c r="T25" s="8"/>
    </row>
    <row r="26" spans="1:20" x14ac:dyDescent="0.25">
      <c r="A26" s="7"/>
      <c r="T26" s="8"/>
    </row>
    <row r="27" spans="1:20" ht="15.75" thickBot="1" x14ac:dyDescent="0.3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2"/>
    </row>
  </sheetData>
  <mergeCells count="1">
    <mergeCell ref="A1:T3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A0057-FB26-4B2B-AC66-117410075007}">
  <dimension ref="A1:T27"/>
  <sheetViews>
    <sheetView showGridLines="0" zoomScale="70" zoomScaleNormal="70" workbookViewId="0">
      <selection activeCell="A24" sqref="A24"/>
    </sheetView>
  </sheetViews>
  <sheetFormatPr defaultRowHeight="15" x14ac:dyDescent="0.25"/>
  <cols>
    <col min="1" max="16384" width="9.140625" style="16"/>
  </cols>
  <sheetData>
    <row r="1" spans="1:20" x14ac:dyDescent="0.25">
      <c r="A1" s="44" t="str">
        <f>Metas!E3</f>
        <v>Metas - 2026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6"/>
    </row>
    <row r="2" spans="1:20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9"/>
    </row>
    <row r="3" spans="1:20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9"/>
    </row>
    <row r="4" spans="1:20" x14ac:dyDescent="0.25">
      <c r="A4" s="17"/>
      <c r="T4" s="18"/>
    </row>
    <row r="5" spans="1:20" x14ac:dyDescent="0.25">
      <c r="A5" s="17"/>
      <c r="T5" s="18"/>
    </row>
    <row r="6" spans="1:20" x14ac:dyDescent="0.25">
      <c r="A6" s="17"/>
      <c r="T6" s="18"/>
    </row>
    <row r="7" spans="1:20" x14ac:dyDescent="0.25">
      <c r="A7" s="17"/>
      <c r="T7" s="18"/>
    </row>
    <row r="8" spans="1:20" x14ac:dyDescent="0.25">
      <c r="A8" s="17"/>
      <c r="T8" s="18"/>
    </row>
    <row r="9" spans="1:20" x14ac:dyDescent="0.25">
      <c r="A9" s="17"/>
      <c r="T9" s="18"/>
    </row>
    <row r="10" spans="1:20" x14ac:dyDescent="0.25">
      <c r="A10" s="17"/>
      <c r="T10" s="18"/>
    </row>
    <row r="11" spans="1:20" x14ac:dyDescent="0.25">
      <c r="A11" s="17"/>
      <c r="T11" s="18"/>
    </row>
    <row r="12" spans="1:20" x14ac:dyDescent="0.25">
      <c r="A12" s="17"/>
      <c r="T12" s="18"/>
    </row>
    <row r="13" spans="1:20" x14ac:dyDescent="0.25">
      <c r="A13" s="17"/>
      <c r="T13" s="18"/>
    </row>
    <row r="14" spans="1:20" x14ac:dyDescent="0.25">
      <c r="A14" s="17"/>
      <c r="T14" s="18"/>
    </row>
    <row r="15" spans="1:20" x14ac:dyDescent="0.25">
      <c r="A15" s="17"/>
      <c r="T15" s="18"/>
    </row>
    <row r="16" spans="1:20" x14ac:dyDescent="0.25">
      <c r="A16" s="17"/>
      <c r="T16" s="18"/>
    </row>
    <row r="17" spans="1:20" x14ac:dyDescent="0.25">
      <c r="A17" s="17"/>
      <c r="T17" s="18"/>
    </row>
    <row r="18" spans="1:20" x14ac:dyDescent="0.25">
      <c r="A18" s="17"/>
      <c r="T18" s="18"/>
    </row>
    <row r="19" spans="1:20" x14ac:dyDescent="0.25">
      <c r="A19" s="17"/>
      <c r="T19" s="18"/>
    </row>
    <row r="20" spans="1:20" x14ac:dyDescent="0.25">
      <c r="A20" s="17"/>
      <c r="T20" s="18"/>
    </row>
    <row r="21" spans="1:20" x14ac:dyDescent="0.25">
      <c r="A21" s="17"/>
      <c r="T21" s="18"/>
    </row>
    <row r="22" spans="1:20" x14ac:dyDescent="0.25">
      <c r="A22" s="17"/>
      <c r="T22" s="18"/>
    </row>
    <row r="23" spans="1:20" x14ac:dyDescent="0.25">
      <c r="A23" s="17"/>
      <c r="T23" s="18"/>
    </row>
    <row r="24" spans="1:20" x14ac:dyDescent="0.25">
      <c r="A24" s="17"/>
      <c r="T24" s="18"/>
    </row>
    <row r="25" spans="1:20" x14ac:dyDescent="0.25">
      <c r="A25" s="17"/>
      <c r="T25" s="18"/>
    </row>
    <row r="26" spans="1:20" x14ac:dyDescent="0.25">
      <c r="A26" s="17"/>
      <c r="T26" s="18"/>
    </row>
    <row r="27" spans="1:20" ht="15.75" thickBot="1" x14ac:dyDescent="0.3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1"/>
    </row>
  </sheetData>
  <mergeCells count="1">
    <mergeCell ref="A1:T3"/>
  </mergeCells>
  <pageMargins left="0.511811024" right="0.511811024" top="0.78740157499999996" bottom="0.78740157499999996" header="0.31496062000000002" footer="0.31496062000000002"/>
  <drawing r:id="rId1"/>
  <extLst>
    <ext xmlns:x15="http://schemas.microsoft.com/office/spreadsheetml/2010/11/main" uri="{3A4CF648-6AED-40f4-86FF-DC5316D8AED3}">
      <x14:slicerList xmlns:x14="http://schemas.microsoft.com/office/spreadsheetml/2009/9/main">
        <x14:slicer r:id="rId2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55D03-A92B-4A1F-B3AE-5C4E37711289}">
  <dimension ref="A1:I16"/>
  <sheetViews>
    <sheetView workbookViewId="0">
      <selection activeCell="E13" sqref="E13"/>
    </sheetView>
  </sheetViews>
  <sheetFormatPr defaultRowHeight="15" x14ac:dyDescent="0.25"/>
  <cols>
    <col min="1" max="1" width="15.85546875" bestFit="1" customWidth="1"/>
    <col min="2" max="2" width="18.140625" bestFit="1" customWidth="1"/>
    <col min="3" max="3" width="11.7109375" bestFit="1" customWidth="1"/>
    <col min="4" max="4" width="25" bestFit="1" customWidth="1"/>
    <col min="5" max="5" width="37.42578125" bestFit="1" customWidth="1"/>
    <col min="6" max="6" width="24.5703125" bestFit="1" customWidth="1"/>
    <col min="7" max="7" width="12.7109375" bestFit="1" customWidth="1"/>
    <col min="8" max="8" width="12.42578125" bestFit="1" customWidth="1"/>
    <col min="9" max="9" width="12.85546875" bestFit="1" customWidth="1"/>
  </cols>
  <sheetData>
    <row r="1" spans="1:9" x14ac:dyDescent="0.25">
      <c r="A1" s="51" t="s">
        <v>49</v>
      </c>
      <c r="B1" s="51" t="s">
        <v>10</v>
      </c>
      <c r="C1" s="51" t="s">
        <v>13</v>
      </c>
      <c r="D1" s="51" t="s">
        <v>50</v>
      </c>
      <c r="E1" s="51" t="s">
        <v>63</v>
      </c>
      <c r="F1" s="51" t="s">
        <v>72</v>
      </c>
      <c r="G1" s="51" t="s">
        <v>71</v>
      </c>
      <c r="H1" s="51" t="s">
        <v>58</v>
      </c>
      <c r="I1" s="51" t="s">
        <v>73</v>
      </c>
    </row>
    <row r="2" spans="1:9" x14ac:dyDescent="0.25">
      <c r="A2" s="52">
        <v>46026</v>
      </c>
      <c r="B2" s="51" t="s">
        <v>0</v>
      </c>
      <c r="C2" s="51" t="s">
        <v>11</v>
      </c>
      <c r="D2" s="51" t="s">
        <v>52</v>
      </c>
      <c r="E2" s="51" t="s">
        <v>61</v>
      </c>
      <c r="F2" s="51">
        <v>1</v>
      </c>
      <c r="G2" s="51">
        <v>5000</v>
      </c>
      <c r="H2" s="51">
        <v>3000</v>
      </c>
      <c r="I2" s="51">
        <v>5000</v>
      </c>
    </row>
    <row r="3" spans="1:9" x14ac:dyDescent="0.25">
      <c r="A3" s="52">
        <v>46026</v>
      </c>
      <c r="B3" s="51" t="s">
        <v>1</v>
      </c>
      <c r="C3" s="51" t="s">
        <v>51</v>
      </c>
      <c r="D3" s="51" t="s">
        <v>53</v>
      </c>
      <c r="E3" s="51" t="s">
        <v>64</v>
      </c>
      <c r="F3" s="51" t="s">
        <v>70</v>
      </c>
      <c r="G3" s="51">
        <v>300</v>
      </c>
      <c r="H3" s="51">
        <v>200</v>
      </c>
      <c r="I3" s="51">
        <v>300</v>
      </c>
    </row>
    <row r="4" spans="1:9" x14ac:dyDescent="0.25">
      <c r="A4" s="52">
        <v>46028</v>
      </c>
      <c r="B4" s="51" t="s">
        <v>2</v>
      </c>
      <c r="C4" s="51" t="s">
        <v>51</v>
      </c>
      <c r="D4" s="51" t="s">
        <v>2</v>
      </c>
      <c r="E4" s="51" t="s">
        <v>61</v>
      </c>
      <c r="F4" s="51">
        <v>1</v>
      </c>
      <c r="G4" s="51">
        <v>100</v>
      </c>
      <c r="H4" s="51">
        <v>200</v>
      </c>
      <c r="I4" s="51">
        <v>100</v>
      </c>
    </row>
    <row r="5" spans="1:9" x14ac:dyDescent="0.25">
      <c r="A5" s="52">
        <v>46026</v>
      </c>
      <c r="B5" s="51" t="s">
        <v>3</v>
      </c>
      <c r="C5" s="51" t="s">
        <v>11</v>
      </c>
      <c r="D5" s="51" t="s">
        <v>40</v>
      </c>
      <c r="E5" s="51" t="s">
        <v>61</v>
      </c>
      <c r="F5" s="51">
        <v>1</v>
      </c>
      <c r="G5" s="51">
        <v>40</v>
      </c>
      <c r="H5" s="51">
        <v>100</v>
      </c>
      <c r="I5" s="51">
        <v>40</v>
      </c>
    </row>
    <row r="6" spans="1:9" x14ac:dyDescent="0.25">
      <c r="A6" s="52">
        <v>46030</v>
      </c>
      <c r="B6" s="51" t="s">
        <v>54</v>
      </c>
      <c r="C6" s="51" t="s">
        <v>51</v>
      </c>
      <c r="D6" s="51" t="s">
        <v>55</v>
      </c>
      <c r="E6" s="51" t="s">
        <v>60</v>
      </c>
      <c r="F6" s="51">
        <v>1</v>
      </c>
      <c r="G6" s="51">
        <v>100</v>
      </c>
      <c r="H6" s="51">
        <v>100</v>
      </c>
      <c r="I6" s="51">
        <v>100</v>
      </c>
    </row>
    <row r="7" spans="1:9" x14ac:dyDescent="0.25">
      <c r="A7" s="52">
        <v>46026</v>
      </c>
      <c r="B7" s="51" t="s">
        <v>4</v>
      </c>
      <c r="C7" s="51" t="s">
        <v>51</v>
      </c>
      <c r="D7" s="51" t="s">
        <v>65</v>
      </c>
      <c r="E7" s="51" t="s">
        <v>64</v>
      </c>
      <c r="F7" s="51" t="s">
        <v>70</v>
      </c>
      <c r="G7" s="51">
        <v>200</v>
      </c>
      <c r="H7" s="51">
        <v>200</v>
      </c>
      <c r="I7" s="51">
        <v>200</v>
      </c>
    </row>
    <row r="8" spans="1:9" x14ac:dyDescent="0.25">
      <c r="A8" s="52">
        <v>46032</v>
      </c>
      <c r="B8" s="51" t="s">
        <v>5</v>
      </c>
      <c r="C8" s="51" t="s">
        <v>51</v>
      </c>
      <c r="D8" s="51" t="s">
        <v>5</v>
      </c>
      <c r="E8" s="51" t="s">
        <v>62</v>
      </c>
      <c r="F8" s="51" t="s">
        <v>70</v>
      </c>
      <c r="G8" s="51">
        <v>110</v>
      </c>
      <c r="H8" s="51">
        <v>110</v>
      </c>
      <c r="I8" s="51">
        <v>110</v>
      </c>
    </row>
    <row r="9" spans="1:9" x14ac:dyDescent="0.25">
      <c r="A9" s="52">
        <v>46033</v>
      </c>
      <c r="B9" s="51" t="s">
        <v>6</v>
      </c>
      <c r="C9" s="51" t="s">
        <v>51</v>
      </c>
      <c r="D9" s="51" t="s">
        <v>56</v>
      </c>
      <c r="E9" s="51" t="s">
        <v>62</v>
      </c>
      <c r="F9" s="51" t="s">
        <v>70</v>
      </c>
      <c r="G9" s="51">
        <v>80</v>
      </c>
      <c r="H9" s="51">
        <v>60</v>
      </c>
      <c r="I9" s="51">
        <v>80</v>
      </c>
    </row>
    <row r="10" spans="1:9" x14ac:dyDescent="0.25">
      <c r="A10" s="52">
        <v>46034</v>
      </c>
      <c r="B10" s="51" t="s">
        <v>7</v>
      </c>
      <c r="C10" s="51" t="s">
        <v>51</v>
      </c>
      <c r="D10" s="51" t="s">
        <v>56</v>
      </c>
      <c r="E10" s="51" t="s">
        <v>62</v>
      </c>
      <c r="F10" s="51" t="s">
        <v>70</v>
      </c>
      <c r="G10" s="51">
        <v>150</v>
      </c>
      <c r="H10" s="51">
        <v>200</v>
      </c>
      <c r="I10" s="51">
        <v>150</v>
      </c>
    </row>
    <row r="11" spans="1:9" x14ac:dyDescent="0.25">
      <c r="A11" s="52">
        <v>46035</v>
      </c>
      <c r="B11" s="51" t="s">
        <v>8</v>
      </c>
      <c r="C11" s="51" t="s">
        <v>51</v>
      </c>
      <c r="D11" s="51" t="s">
        <v>57</v>
      </c>
      <c r="E11" s="51" t="s">
        <v>61</v>
      </c>
      <c r="F11" s="51">
        <v>1</v>
      </c>
      <c r="G11" s="51">
        <v>1000</v>
      </c>
      <c r="H11" s="51">
        <v>1000</v>
      </c>
      <c r="I11" s="51">
        <v>1000</v>
      </c>
    </row>
    <row r="12" spans="1:9" x14ac:dyDescent="0.25">
      <c r="A12" s="52">
        <v>46036</v>
      </c>
      <c r="B12" s="51" t="s">
        <v>9</v>
      </c>
      <c r="C12" s="51" t="s">
        <v>51</v>
      </c>
      <c r="D12" s="51" t="s">
        <v>45</v>
      </c>
      <c r="E12" s="51" t="s">
        <v>61</v>
      </c>
      <c r="F12" s="51">
        <v>2</v>
      </c>
      <c r="G12" s="51">
        <v>55</v>
      </c>
      <c r="H12" s="51">
        <v>110</v>
      </c>
      <c r="I12" s="51">
        <v>110</v>
      </c>
    </row>
    <row r="13" spans="1:9" x14ac:dyDescent="0.25">
      <c r="A13" s="52">
        <v>46036</v>
      </c>
      <c r="B13" s="51" t="s">
        <v>66</v>
      </c>
      <c r="C13" s="51" t="s">
        <v>51</v>
      </c>
      <c r="D13" s="51" t="s">
        <v>67</v>
      </c>
      <c r="E13" s="51" t="s">
        <v>61</v>
      </c>
      <c r="F13" s="51">
        <v>1</v>
      </c>
      <c r="G13" s="51">
        <v>49.9</v>
      </c>
      <c r="H13" s="51">
        <v>49.9</v>
      </c>
      <c r="I13" s="51">
        <v>49.9</v>
      </c>
    </row>
    <row r="14" spans="1:9" x14ac:dyDescent="0.25">
      <c r="A14" s="52">
        <v>46037</v>
      </c>
      <c r="B14" s="51" t="s">
        <v>69</v>
      </c>
      <c r="C14" s="51" t="s">
        <v>51</v>
      </c>
      <c r="D14" s="51" t="s">
        <v>68</v>
      </c>
      <c r="E14" s="51" t="s">
        <v>64</v>
      </c>
      <c r="F14" s="51" t="s">
        <v>70</v>
      </c>
      <c r="G14" s="51">
        <v>120</v>
      </c>
      <c r="H14" s="51">
        <v>120</v>
      </c>
      <c r="I14" s="51">
        <v>120</v>
      </c>
    </row>
    <row r="15" spans="1:9" x14ac:dyDescent="0.25">
      <c r="A15" s="52">
        <v>46037</v>
      </c>
      <c r="B15" s="51" t="s">
        <v>33</v>
      </c>
      <c r="C15" s="51" t="s">
        <v>51</v>
      </c>
      <c r="D15" s="51" t="s">
        <v>42</v>
      </c>
      <c r="E15" s="51" t="s">
        <v>61</v>
      </c>
      <c r="F15" s="51">
        <v>3</v>
      </c>
      <c r="G15" s="51">
        <v>266.66669999999999</v>
      </c>
      <c r="H15" s="51">
        <v>500</v>
      </c>
      <c r="I15" s="51">
        <v>800</v>
      </c>
    </row>
    <row r="16" spans="1:9" x14ac:dyDescent="0.25">
      <c r="A16" s="52">
        <v>46038</v>
      </c>
      <c r="B16" s="51" t="s">
        <v>34</v>
      </c>
      <c r="C16" s="51" t="s">
        <v>51</v>
      </c>
      <c r="D16" s="51" t="s">
        <v>42</v>
      </c>
      <c r="E16" s="51" t="s">
        <v>61</v>
      </c>
      <c r="F16" s="51">
        <v>1</v>
      </c>
      <c r="G16" s="51">
        <v>800</v>
      </c>
      <c r="H16" s="51">
        <v>500</v>
      </c>
      <c r="I16" s="51">
        <v>800</v>
      </c>
    </row>
  </sheetData>
  <phoneticPr fontId="9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CE44D-3A81-40F8-AC38-86843A63C976}">
  <dimension ref="A1:I16"/>
  <sheetViews>
    <sheetView workbookViewId="0">
      <selection activeCell="E13" sqref="E13"/>
    </sheetView>
  </sheetViews>
  <sheetFormatPr defaultRowHeight="15" x14ac:dyDescent="0.25"/>
  <cols>
    <col min="1" max="1" width="15.85546875" bestFit="1" customWidth="1"/>
    <col min="2" max="2" width="18.140625" bestFit="1" customWidth="1"/>
    <col min="3" max="3" width="11.7109375" bestFit="1" customWidth="1"/>
    <col min="4" max="4" width="25" bestFit="1" customWidth="1"/>
    <col min="5" max="5" width="37.42578125" bestFit="1" customWidth="1"/>
    <col min="6" max="6" width="24.5703125" bestFit="1" customWidth="1"/>
    <col min="7" max="7" width="12.7109375" bestFit="1" customWidth="1"/>
    <col min="8" max="8" width="12.42578125" bestFit="1" customWidth="1"/>
    <col min="9" max="9" width="12.85546875" bestFit="1" customWidth="1"/>
  </cols>
  <sheetData>
    <row r="1" spans="1:9" x14ac:dyDescent="0.25">
      <c r="A1" s="51" t="s">
        <v>49</v>
      </c>
      <c r="B1" s="51" t="s">
        <v>10</v>
      </c>
      <c r="C1" s="51" t="s">
        <v>13</v>
      </c>
      <c r="D1" s="51" t="s">
        <v>50</v>
      </c>
      <c r="E1" s="51" t="s">
        <v>63</v>
      </c>
      <c r="F1" s="51" t="s">
        <v>72</v>
      </c>
      <c r="G1" s="51" t="s">
        <v>71</v>
      </c>
      <c r="H1" s="51" t="s">
        <v>58</v>
      </c>
      <c r="I1" s="51" t="s">
        <v>73</v>
      </c>
    </row>
    <row r="2" spans="1:9" x14ac:dyDescent="0.25">
      <c r="A2" s="52">
        <v>46054</v>
      </c>
      <c r="B2" s="51" t="s">
        <v>0</v>
      </c>
      <c r="C2" s="51" t="s">
        <v>11</v>
      </c>
      <c r="D2" s="51" t="s">
        <v>52</v>
      </c>
      <c r="E2" s="51" t="s">
        <v>61</v>
      </c>
      <c r="F2" s="51">
        <v>1</v>
      </c>
      <c r="G2" s="51">
        <v>3000</v>
      </c>
      <c r="H2" s="51">
        <v>3000</v>
      </c>
      <c r="I2" s="51">
        <v>3000</v>
      </c>
    </row>
    <row r="3" spans="1:9" x14ac:dyDescent="0.25">
      <c r="A3" s="52">
        <v>46055</v>
      </c>
      <c r="B3" s="51" t="s">
        <v>1</v>
      </c>
      <c r="C3" s="51" t="s">
        <v>51</v>
      </c>
      <c r="D3" s="51" t="s">
        <v>53</v>
      </c>
      <c r="E3" s="51" t="s">
        <v>64</v>
      </c>
      <c r="F3" s="51" t="s">
        <v>70</v>
      </c>
      <c r="G3" s="51">
        <v>350</v>
      </c>
      <c r="H3" s="51">
        <v>250</v>
      </c>
      <c r="I3" s="51">
        <v>350</v>
      </c>
    </row>
    <row r="4" spans="1:9" x14ac:dyDescent="0.25">
      <c r="A4" s="52">
        <v>46054</v>
      </c>
      <c r="B4" s="51" t="s">
        <v>2</v>
      </c>
      <c r="C4" s="51" t="s">
        <v>51</v>
      </c>
      <c r="D4" s="51" t="s">
        <v>2</v>
      </c>
      <c r="E4" s="51" t="s">
        <v>61</v>
      </c>
      <c r="F4" s="51">
        <v>1</v>
      </c>
      <c r="G4" s="51">
        <v>400</v>
      </c>
      <c r="H4" s="51">
        <v>250</v>
      </c>
      <c r="I4" s="51">
        <v>400</v>
      </c>
    </row>
    <row r="5" spans="1:9" x14ac:dyDescent="0.25">
      <c r="A5" s="52">
        <v>46057</v>
      </c>
      <c r="B5" s="51" t="s">
        <v>3</v>
      </c>
      <c r="C5" s="51" t="s">
        <v>11</v>
      </c>
      <c r="D5" s="51" t="s">
        <v>40</v>
      </c>
      <c r="E5" s="51" t="s">
        <v>61</v>
      </c>
      <c r="F5" s="51">
        <v>1</v>
      </c>
      <c r="G5" s="51">
        <v>150</v>
      </c>
      <c r="H5" s="51">
        <v>200</v>
      </c>
      <c r="I5" s="51">
        <v>300</v>
      </c>
    </row>
    <row r="6" spans="1:9" x14ac:dyDescent="0.25">
      <c r="A6" s="52">
        <v>46058</v>
      </c>
      <c r="B6" s="51" t="s">
        <v>54</v>
      </c>
      <c r="C6" s="51" t="s">
        <v>51</v>
      </c>
      <c r="D6" s="51" t="s">
        <v>55</v>
      </c>
      <c r="E6" s="51" t="s">
        <v>60</v>
      </c>
      <c r="F6" s="51">
        <v>1</v>
      </c>
      <c r="G6" s="51">
        <v>100</v>
      </c>
      <c r="H6" s="51">
        <v>100</v>
      </c>
      <c r="I6" s="51">
        <v>100</v>
      </c>
    </row>
    <row r="7" spans="1:9" x14ac:dyDescent="0.25">
      <c r="A7" s="52">
        <v>46054</v>
      </c>
      <c r="B7" s="51" t="s">
        <v>4</v>
      </c>
      <c r="C7" s="51" t="s">
        <v>51</v>
      </c>
      <c r="D7" s="51" t="s">
        <v>65</v>
      </c>
      <c r="E7" s="51" t="s">
        <v>64</v>
      </c>
      <c r="F7" s="51" t="s">
        <v>70</v>
      </c>
      <c r="G7" s="51">
        <v>200</v>
      </c>
      <c r="H7" s="51">
        <v>200</v>
      </c>
      <c r="I7" s="51">
        <v>200</v>
      </c>
    </row>
    <row r="8" spans="1:9" x14ac:dyDescent="0.25">
      <c r="A8" s="52">
        <v>46060</v>
      </c>
      <c r="B8" s="51" t="s">
        <v>5</v>
      </c>
      <c r="C8" s="51" t="s">
        <v>51</v>
      </c>
      <c r="D8" s="51" t="s">
        <v>5</v>
      </c>
      <c r="E8" s="51" t="s">
        <v>62</v>
      </c>
      <c r="F8" s="51" t="s">
        <v>70</v>
      </c>
      <c r="G8" s="51">
        <v>110</v>
      </c>
      <c r="H8" s="51">
        <v>110</v>
      </c>
      <c r="I8" s="51">
        <v>110</v>
      </c>
    </row>
    <row r="9" spans="1:9" x14ac:dyDescent="0.25">
      <c r="A9" s="52">
        <v>46054</v>
      </c>
      <c r="B9" s="51" t="s">
        <v>6</v>
      </c>
      <c r="C9" s="51" t="s">
        <v>51</v>
      </c>
      <c r="D9" s="51" t="s">
        <v>56</v>
      </c>
      <c r="E9" s="51" t="s">
        <v>62</v>
      </c>
      <c r="F9" s="51" t="s">
        <v>70</v>
      </c>
      <c r="G9" s="51">
        <v>100</v>
      </c>
      <c r="H9" s="51">
        <v>80</v>
      </c>
      <c r="I9" s="51">
        <v>100</v>
      </c>
    </row>
    <row r="10" spans="1:9" x14ac:dyDescent="0.25">
      <c r="A10" s="52">
        <v>46062</v>
      </c>
      <c r="B10" s="51" t="s">
        <v>7</v>
      </c>
      <c r="C10" s="51" t="s">
        <v>51</v>
      </c>
      <c r="D10" s="51" t="s">
        <v>56</v>
      </c>
      <c r="E10" s="51" t="s">
        <v>62</v>
      </c>
      <c r="F10" s="51" t="s">
        <v>70</v>
      </c>
      <c r="G10" s="51">
        <v>200</v>
      </c>
      <c r="H10" s="51">
        <v>200</v>
      </c>
      <c r="I10" s="51">
        <v>200</v>
      </c>
    </row>
    <row r="11" spans="1:9" x14ac:dyDescent="0.25">
      <c r="A11" s="52">
        <v>46063</v>
      </c>
      <c r="B11" s="51" t="s">
        <v>8</v>
      </c>
      <c r="C11" s="51" t="s">
        <v>51</v>
      </c>
      <c r="D11" s="51" t="s">
        <v>57</v>
      </c>
      <c r="E11" s="51" t="s">
        <v>61</v>
      </c>
      <c r="F11" s="51">
        <v>1</v>
      </c>
      <c r="G11" s="51">
        <v>1000</v>
      </c>
      <c r="H11" s="51">
        <v>1000</v>
      </c>
      <c r="I11" s="51">
        <v>1000</v>
      </c>
    </row>
    <row r="12" spans="1:9" x14ac:dyDescent="0.25">
      <c r="A12" s="52">
        <v>46054</v>
      </c>
      <c r="B12" s="51" t="s">
        <v>9</v>
      </c>
      <c r="C12" s="51" t="s">
        <v>51</v>
      </c>
      <c r="D12" s="51" t="s">
        <v>45</v>
      </c>
      <c r="E12" s="51" t="s">
        <v>61</v>
      </c>
      <c r="F12" s="51">
        <v>3</v>
      </c>
      <c r="G12" s="51">
        <v>36.666699999999999</v>
      </c>
      <c r="H12" s="51">
        <v>110</v>
      </c>
      <c r="I12" s="51">
        <v>110</v>
      </c>
    </row>
    <row r="13" spans="1:9" x14ac:dyDescent="0.25">
      <c r="A13" s="52">
        <v>46065</v>
      </c>
      <c r="B13" s="51" t="s">
        <v>66</v>
      </c>
      <c r="C13" s="51" t="s">
        <v>51</v>
      </c>
      <c r="D13" s="51" t="s">
        <v>67</v>
      </c>
      <c r="E13" s="51" t="s">
        <v>61</v>
      </c>
      <c r="F13" s="51">
        <v>1</v>
      </c>
      <c r="G13" s="51">
        <v>49.9</v>
      </c>
      <c r="H13" s="51">
        <v>49.9</v>
      </c>
      <c r="I13" s="51">
        <v>49.9</v>
      </c>
    </row>
    <row r="14" spans="1:9" x14ac:dyDescent="0.25">
      <c r="A14" s="52">
        <v>46066</v>
      </c>
      <c r="B14" s="51" t="s">
        <v>69</v>
      </c>
      <c r="C14" s="51" t="s">
        <v>51</v>
      </c>
      <c r="D14" s="51" t="s">
        <v>68</v>
      </c>
      <c r="E14" s="51" t="s">
        <v>64</v>
      </c>
      <c r="F14" s="51" t="s">
        <v>70</v>
      </c>
      <c r="G14" s="51">
        <v>120</v>
      </c>
      <c r="H14" s="51">
        <v>120</v>
      </c>
      <c r="I14" s="51">
        <v>120</v>
      </c>
    </row>
    <row r="15" spans="1:9" x14ac:dyDescent="0.25">
      <c r="A15" s="52">
        <v>46067</v>
      </c>
      <c r="B15" s="51" t="s">
        <v>33</v>
      </c>
      <c r="C15" s="51" t="s">
        <v>51</v>
      </c>
      <c r="D15" s="51" t="s">
        <v>42</v>
      </c>
      <c r="E15" s="51" t="s">
        <v>61</v>
      </c>
      <c r="F15" s="51">
        <v>3</v>
      </c>
      <c r="G15" s="51">
        <v>166.66669999999999</v>
      </c>
      <c r="H15" s="51">
        <v>500</v>
      </c>
      <c r="I15" s="51">
        <v>500</v>
      </c>
    </row>
    <row r="16" spans="1:9" x14ac:dyDescent="0.25">
      <c r="A16" s="52">
        <v>46068</v>
      </c>
      <c r="B16" s="51" t="s">
        <v>34</v>
      </c>
      <c r="C16" s="51" t="s">
        <v>51</v>
      </c>
      <c r="D16" s="51" t="s">
        <v>42</v>
      </c>
      <c r="E16" s="51" t="s">
        <v>61</v>
      </c>
      <c r="F16" s="51">
        <v>3</v>
      </c>
      <c r="G16" s="51">
        <v>166.66669999999999</v>
      </c>
      <c r="H16" s="51">
        <v>500</v>
      </c>
      <c r="I16" s="51">
        <v>500</v>
      </c>
    </row>
  </sheetData>
  <phoneticPr fontId="9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b a 5 4 c 8 8 - 9 1 1 9 - 4 2 7 8 - 9 d c 6 - 0 0 4 a d 9 6 c 2 4 7 9 "   x m l n s = " h t t p : / / s c h e m a s . m i c r o s o f t . c o m / D a t a M a s h u p " > A A A A A K U E A A B Q S w M E F A A C A A g A I 4 A k X A I f h c i l A A A A 9 g A A A B I A H A B D b 2 5 m a W c v U G F j a 2 F n Z S 5 4 b W w g o h g A K K A U A A A A A A A A A A A A A A A A A A A A A A A A A A A A h Y 9 B D o I w F E S v Q r q n p W i U k E 9 J d C u J 0 c S 4 b U q F R i i E F s v d X H g k r y B G U X c u 5 8 1 b z N y v N 0 i H u v I u s j O q 0 Q m i O E C e 1 K L J l S 4 S 1 N u T H 6 G U w Z a L M y + k N 8 r a x I P J E 1 R a 2 8 a E O O e w m + G m K 0 g Y B J Q c s 8 1 e l L L m 6 C O r / 7 K v t L F c C 4 k Y H F 5 j W I j p f I H p M s I B k A l C p v R X C M e 9 z / Y H w r q v b N 9 J 1 l p / t Q M y R S D v D + w B U E s D B B Q A A g A I A C O A J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j g C R c b P p A 8 p 4 B A A D F B g A A E w A c A E Z v c m 1 1 b G F z L 1 N l Y 3 R p b 2 4 x L m 0 g o h g A K K A U A A A A A A A A A A A A A A A A A A A A A A A A A A A A 7 Z T B S u t A F I b 3 h b 7 D I W 5 a C A V B 7 0 Z c S G p B o a I Y r o v S x U l y b A c n c 8 q Z i V h K n + Y u h P s a f T F P k 2 p 7 t d e N G x e G Q M j 8 5 / z / z H z J e M q D Y Q e 3 z f P w p N 1 q t / w U h Q q 4 R E d G G E 7 B U m i 3 Q K 8 B u 0 A 6 c P 6 U k + 0 l l Q i 5 c M f y k D E / d L q L 0 R W W d B q l m J H F w 2 i 8 H C X r D h f G c W N w E K V m x n B m A w k W H K m X F l v q p Y L O 3 7 O U C d u q d O l 8 R r 5 T x 8 W L R d T H g F E M Q U e h w E D B l L S M Q Q X y u Z j V 8 + o P v + q B n k K t J V o 4 Y T H 4 Q d n p U j v 4 f + F A J 4 R Q E A j l l G m o C w x c w Q w n W L 9 8 6 L i p 0 A V T o P b o f Y 2 i G 4 X + t Q z d v K 7 6 j Z Z F 1 c m b g a v K j K Q W z 7 0 u D 4 N 5 x D 1 i 0 5 l y Q P t O X X b b L e P 2 b / M u 1 g E 9 k n w N 7 N E P 2 e 9 I d o i y e v 4 K 1 u M f r t + S q y 7 e 4 j 6 u D Y m E y 8 w 4 6 i w 2 J 3 a 8 / c f j z U e x 7 L 7 h H K 7 + e r h w n s T s 4 j w r i g b k h i H U h T p j w n w K i p N 6 Q x W m n d E a 7 b g b q 0 f 4 d d R b c 9 + a 9 w 1 + 6 v 0 + X m P 6 N c V t S h / n e z N 2 9 + q f m J M X U E s B A i 0 A F A A C A A g A I 4 A k X A I f h c i l A A A A 9 g A A A B I A A A A A A A A A A A A A A A A A A A A A A E N v b m Z p Z y 9 Q Y W N r Y W d l L n h t b F B L A Q I t A B Q A A g A I A C O A J F w P y u m r p A A A A O k A A A A T A A A A A A A A A A A A A A A A A P E A A A B b Q 2 9 u d G V u d F 9 U e X B l c 1 0 u e G 1 s U E s B A i 0 A F A A C A A g A I 4 A k X G z 6 Q P K e A Q A A x Q Y A A B M A A A A A A A A A A A A A A A A A 4 g E A A E Z v c m 1 1 b G F z L 1 N l Y 3 R p b 2 4 x L m 1 Q S w U G A A A A A A M A A w D C A A A A z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D U A A A A A A A A y N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R Q U F B Q U F B Q U F B S G F I d n B 6 Y T l J U T R P b j V o V 0 p h M n l N Q m s x b G M y T n N Z U U F B Q U F B Q U F B P T 0 i I C 8 + P C 9 T d G F i b G V F b n R y a W V z P j w v S X R l b T 4 8 S X R l b T 4 8 S X R l b U x v Y 2 F 0 a W 9 u P j x J d G V t V H l w Z T 5 G b 3 J t d W x h P C 9 J d G V t V H l w Z T 4 8 S X R l b V B h d G g + U 2 V j d G l v b j E v S m F u Z W l y b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U 2 N T E z Y T l h L T h j Z G U t N D l h N S 0 4 O G Z k L T A w Z j N h Y 2 Q 0 O W J h N S I g L z 4 8 R W 5 0 c n k g V H l w Z T 0 i T m F 2 a W d h d G l v b l N 0 Z X B O Y W 1 l I i B W Y W x 1 Z T 0 i c 0 5 h d m V n Y c O n w 6 N v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p h b m V p c m 8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Q b G F u a W x o Y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A 0 V D E 5 O j A x O j A 1 L j E 0 O T g 3 M j J a I i A v P j x F b n R y e S B U e X B l P S J G a W x s Q 2 9 s d W 1 u V H l w Z X M i I F Z h b H V l P S J z Q n d Z R 0 J n W U F C U V V G I i A v P j x F b n R y e S B U e X B l P S J G a W x s Q 2 9 s d W 1 u T m F t Z X M i I F Z h b H V l P S J z W y Z x d W 9 0 O 0 R h d G E m c X V v d D s s J n F 1 b 3 Q 7 R G V z Y 3 J p w 6 f D o 2 8 m c X V v d D s s J n F 1 b 3 Q 7 Q 2 F 0 Z W d v c m l h J n F 1 b 3 Q 7 L C Z x d W 9 0 O 0 R l c 2 N y a c O n w 6 N v I G R h I E N h d G V n b 3 J p Y S Z x d W 9 0 O y w m c X V v d D t G b 3 J t Y S B k Z S B y Z W N l Y m l t Z W 5 0 b y B v d S B w Y W d h b W V u d G 8 m c X V v d D s s J n F 1 b 3 Q 7 U X V h b n R p Z G F k Z S B k Z S B Q Y X J j Z W x h c y Z x d W 9 0 O y w m c X V v d D t W Y W x v c i B Q Y W d v J n F 1 b 3 Q 7 L C Z x d W 9 0 O 0 V z d G l t Y X R p d m E m c X V v d D s s J n F 1 b 3 Q 7 V m F s b 3 I g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Y W 5 l a X J v L 1 R p c G 8 g Q W x 0 Z X J h Z G 8 u e 0 R h d G E s M H 0 m c X V v d D s s J n F 1 b 3 Q 7 U 2 V j d G l v b j E v S m F u Z W l y b y 9 U a X B v I E F s d G V y Y W R v L n t E Z X N j c m n D p 8 O j b y w x f S Z x d W 9 0 O y w m c X V v d D t T Z W N 0 a W 9 u M S 9 K Y W 5 l a X J v L 1 R p c G 8 g Q W x 0 Z X J h Z G 8 u e 0 N h d G V n b 3 J p Y S w y f S Z x d W 9 0 O y w m c X V v d D t T Z W N 0 a W 9 u M S 9 K Y W 5 l a X J v L 1 R p c G 8 g Q W x 0 Z X J h Z G 8 u e 0 R l c 2 N y a c O n w 6 N v I G R h I E N h d G V n b 3 J p Y S w z f S Z x d W 9 0 O y w m c X V v d D t T Z W N 0 a W 9 u M S 9 K Y W 5 l a X J v L 1 R p c G 8 g Q W x 0 Z X J h Z G 8 u e 0 Z v c m 1 h I G R l I H J l Y 2 V i a W 1 l b n R v I G 9 1 I H B h Z 2 F t Z W 5 0 b y w 0 f S Z x d W 9 0 O y w m c X V v d D t T Z W N 0 a W 9 u M S 9 K Y W 5 l a X J v L 1 R p c G 8 g Q W x 0 Z X J h Z G 8 u e 1 F 1 Y W 5 0 a W R h Z G U g Z G U g U G F y Y 2 V s Y X M s N X 0 m c X V v d D s s J n F 1 b 3 Q 7 U 2 V j d G l v b j E v S m F u Z W l y b y 9 U a X B v I E F s d G V y Y W R v L n t W Y W x v c i B Q Y W d v L D Z 9 J n F 1 b 3 Q 7 L C Z x d W 9 0 O 1 N l Y 3 R p b 2 4 x L 0 p h b m V p c m 8 v V G l w b y B B b H R l c m F k b y 5 7 R X N 0 a W 1 h d G l 2 Y S w 3 f S Z x d W 9 0 O y w m c X V v d D t T Z W N 0 a W 9 u M S 9 K Y W 5 l a X J v L 1 R p c G 8 g Q W x 0 Z X J h Z G 8 u e 1 Z h b G 9 y I F R v d G F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p h b m V p c m 8 v V G l w b y B B b H R l c m F k b y 5 7 R G F 0 Y S w w f S Z x d W 9 0 O y w m c X V v d D t T Z W N 0 a W 9 u M S 9 K Y W 5 l a X J v L 1 R p c G 8 g Q W x 0 Z X J h Z G 8 u e 0 R l c 2 N y a c O n w 6 N v L D F 9 J n F 1 b 3 Q 7 L C Z x d W 9 0 O 1 N l Y 3 R p b 2 4 x L 0 p h b m V p c m 8 v V G l w b y B B b H R l c m F k b y 5 7 Q 2 F 0 Z W d v c m l h L D J 9 J n F 1 b 3 Q 7 L C Z x d W 9 0 O 1 N l Y 3 R p b 2 4 x L 0 p h b m V p c m 8 v V G l w b y B B b H R l c m F k b y 5 7 R G V z Y 3 J p w 6 f D o 2 8 g Z G E g Q 2 F 0 Z W d v c m l h L D N 9 J n F 1 b 3 Q 7 L C Z x d W 9 0 O 1 N l Y 3 R p b 2 4 x L 0 p h b m V p c m 8 v V G l w b y B B b H R l c m F k b y 5 7 R m 9 y b W E g Z G U g c m V j Z W J p b W V u d G 8 g b 3 U g c G F n Y W 1 l b n R v L D R 9 J n F 1 b 3 Q 7 L C Z x d W 9 0 O 1 N l Y 3 R p b 2 4 x L 0 p h b m V p c m 8 v V G l w b y B B b H R l c m F k b y 5 7 U X V h b n R p Z G F k Z S B k Z S B Q Y X J j Z W x h c y w 1 f S Z x d W 9 0 O y w m c X V v d D t T Z W N 0 a W 9 u M S 9 K Y W 5 l a X J v L 1 R p c G 8 g Q W x 0 Z X J h Z G 8 u e 1 Z h b G 9 y I F B h Z 2 8 s N n 0 m c X V v d D s s J n F 1 b 3 Q 7 U 2 V j d G l v b j E v S m F u Z W l y b y 9 U a X B v I E F s d G V y Y W R v L n t F c 3 R p b W F 0 a X Z h L D d 9 J n F 1 b 3 Q 7 L C Z x d W 9 0 O 1 N l Y 3 R p b 2 4 x L 0 p h b m V p c m 8 v V G l w b y B B b H R l c m F k b y 5 7 V m F s b 3 I g V G 9 0 Y W w s O H 0 m c X V v d D t d L C Z x d W 9 0 O 1 J l b G F 0 a W 9 u c 2 h p c E l u Z m 8 m c X V v d D s 6 W 1 1 9 I i A v P j x F b n R y e S B U e X B l P S J R d W V y e U d y b 3 V w S U Q i I F Z h b H V l P S J z Z T k 3 Y j Y 4 M D c t Y W Z j Z C 0 0 M z Q 4 L T g z Y T c t Z T Y x N T g 5 N m I 2 Y z h j I i A v P j w v U 3 R h Y m x l R W 5 0 c m l l c z 4 8 L 0 l 0 Z W 0 + P E l 0 Z W 0 + P E l 0 Z W 1 M b 2 N h d G l v b j 4 8 S X R l b V R 5 c G U + R m 9 y b X V s Y T w v S X R l b V R 5 c G U + P E l 0 Z W 1 Q Y X R o P l N l Y 3 R p b 2 4 x L 0 p h b m V p c m 8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W 5 l a X J v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l d m V y Z W l y b z w v S X R l b V B h d G g + P C 9 J d G V t T G 9 j Y X R p b 2 4 + P F N 0 Y W J s Z U V u d H J p Z X M + P E V u d H J 5 I F R 5 c G U 9 I k Z p b G x l Z E N v b X B s Z X R l U m V z d W x 0 V G 9 X b 3 J r c 2 h l Z X Q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Y 2 9 2 Z X J 5 V G F y Z 2 V 0 U 2 h l Z X Q i I F Z h b H V l P S J z U G x h b m l s a G E 0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Q 2 9 1 b n Q i I F Z h b H V l P S J s M T U i I C 8 + P E V u d H J 5 I F R 5 c G U 9 I k F k Z G V k V G 9 E Y X R h T W 9 k Z W w i I F Z h b H V l P S J s M C I g L z 4 8 R W 5 0 c n k g V H l w Z T 0 i R m l s b F R h c m d l d C I g V m F s d W U 9 I n N G Z X Z l c m V p c m 8 i I C 8 + P E V u d H J 5 I F R 5 c G U 9 I l F 1 Z X J 5 S U Q i I F Z h b H V l P S J z M T k 2 N T c x Y j E t O W Q y N i 0 0 M 2 Z l L T k 3 O T g t O W N m Z j Y 2 M T I w Y z U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A 0 V D E 5 O j A x O j A 2 L j I x N j E 3 M T J a I i A v P j x F b n R y e S B U e X B l P S J G a W x s Q 2 9 s d W 1 u V H l w Z X M i I F Z h b H V l P S J z Q n d Z R 0 J n W U F C U V V G I i A v P j x F b n R y e S B U e X B l P S J G a W x s Q 2 9 s d W 1 u T m F t Z X M i I F Z h b H V l P S J z W y Z x d W 9 0 O 0 R h d G E m c X V v d D s s J n F 1 b 3 Q 7 R G V z Y 3 J p w 6 f D o 2 8 m c X V v d D s s J n F 1 b 3 Q 7 Q 2 F 0 Z W d v c m l h J n F 1 b 3 Q 7 L C Z x d W 9 0 O 0 R l c 2 N y a c O n w 6 N v I G R h I E N h d G V n b 3 J p Y S Z x d W 9 0 O y w m c X V v d D t G b 3 J t Y S B k Z S B y Z W N l Y m l t Z W 5 0 b y B v d S B w Y W d h b W V u d G 8 m c X V v d D s s J n F 1 b 3 Q 7 U X V h b n R p Z G F k Z S B k Z S B Q Y X J j Z W x h c y Z x d W 9 0 O y w m c X V v d D t W Y W x v c i B Q Y W d v J n F 1 b 3 Q 7 L C Z x d W 9 0 O 0 V z d G l t Y X R p d m E m c X V v d D s s J n F 1 b 3 Q 7 V m F s b 3 I g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Z X Z l c m V p c m 8 v V G l w b y B B b H R l c m F k b y 5 7 R G F 0 Y S w w f S Z x d W 9 0 O y w m c X V v d D t T Z W N 0 a W 9 u M S 9 G Z X Z l c m V p c m 8 v V G l w b y B B b H R l c m F k b y 5 7 R G V z Y 3 J p w 6 f D o 2 8 s M X 0 m c X V v d D s s J n F 1 b 3 Q 7 U 2 V j d G l v b j E v R m V 2 Z X J l a X J v L 1 R p c G 8 g Q W x 0 Z X J h Z G 8 u e 0 N h d G V n b 3 J p Y S w y f S Z x d W 9 0 O y w m c X V v d D t T Z W N 0 a W 9 u M S 9 G Z X Z l c m V p c m 8 v V G l w b y B B b H R l c m F k b y 5 7 R G V z Y 3 J p w 6 f D o 2 8 g Z G E g Q 2 F 0 Z W d v c m l h L D N 9 J n F 1 b 3 Q 7 L C Z x d W 9 0 O 1 N l Y 3 R p b 2 4 x L 0 Z l d m V y Z W l y b y 9 U a X B v I E F s d G V y Y W R v L n t G b 3 J t Y S B k Z S B y Z W N l Y m l t Z W 5 0 b y B v d S B w Y W d h b W V u d G 8 s N H 0 m c X V v d D s s J n F 1 b 3 Q 7 U 2 V j d G l v b j E v R m V 2 Z X J l a X J v L 1 R p c G 8 g Q W x 0 Z X J h Z G 8 u e 1 F 1 Y W 5 0 a W R h Z G U g Z G U g U G F y Y 2 V s Y X M s N X 0 m c X V v d D s s J n F 1 b 3 Q 7 U 2 V j d G l v b j E v R m V 2 Z X J l a X J v L 1 R p c G 8 g Q W x 0 Z X J h Z G 8 u e 1 Z h b G 9 y I F B h Z 2 8 s N n 0 m c X V v d D s s J n F 1 b 3 Q 7 U 2 V j d G l v b j E v R m V 2 Z X J l a X J v L 1 R p c G 8 g Q W x 0 Z X J h Z G 8 u e 0 V z d G l t Y X R p d m E s N 3 0 m c X V v d D s s J n F 1 b 3 Q 7 U 2 V j d G l v b j E v R m V 2 Z X J l a X J v L 1 R p c G 8 g Q W x 0 Z X J h Z G 8 u e 1 Z h b G 9 y I F R v d G F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Z l d m V y Z W l y b y 9 U a X B v I E F s d G V y Y W R v L n t E Y X R h L D B 9 J n F 1 b 3 Q 7 L C Z x d W 9 0 O 1 N l Y 3 R p b 2 4 x L 0 Z l d m V y Z W l y b y 9 U a X B v I E F s d G V y Y W R v L n t E Z X N j c m n D p 8 O j b y w x f S Z x d W 9 0 O y w m c X V v d D t T Z W N 0 a W 9 u M S 9 G Z X Z l c m V p c m 8 v V G l w b y B B b H R l c m F k b y 5 7 Q 2 F 0 Z W d v c m l h L D J 9 J n F 1 b 3 Q 7 L C Z x d W 9 0 O 1 N l Y 3 R p b 2 4 x L 0 Z l d m V y Z W l y b y 9 U a X B v I E F s d G V y Y W R v L n t E Z X N j c m n D p 8 O j b y B k Y S B D Y X R l Z 2 9 y a W E s M 3 0 m c X V v d D s s J n F 1 b 3 Q 7 U 2 V j d G l v b j E v R m V 2 Z X J l a X J v L 1 R p c G 8 g Q W x 0 Z X J h Z G 8 u e 0 Z v c m 1 h I G R l I H J l Y 2 V i a W 1 l b n R v I G 9 1 I H B h Z 2 F t Z W 5 0 b y w 0 f S Z x d W 9 0 O y w m c X V v d D t T Z W N 0 a W 9 u M S 9 G Z X Z l c m V p c m 8 v V G l w b y B B b H R l c m F k b y 5 7 U X V h b n R p Z G F k Z S B k Z S B Q Y X J j Z W x h c y w 1 f S Z x d W 9 0 O y w m c X V v d D t T Z W N 0 a W 9 u M S 9 G Z X Z l c m V p c m 8 v V G l w b y B B b H R l c m F k b y 5 7 V m F s b 3 I g U G F n b y w 2 f S Z x d W 9 0 O y w m c X V v d D t T Z W N 0 a W 9 u M S 9 G Z X Z l c m V p c m 8 v V G l w b y B B b H R l c m F k b y 5 7 R X N 0 a W 1 h d G l 2 Y S w 3 f S Z x d W 9 0 O y w m c X V v d D t T Z W N 0 a W 9 u M S 9 G Z X Z l c m V p c m 8 v V G l w b y B B b H R l c m F k b y 5 7 V m F s b 3 I g V G 9 0 Y W w s O H 0 m c X V v d D t d L C Z x d W 9 0 O 1 J l b G F 0 a W 9 u c 2 h p c E l u Z m 8 m c X V v d D s 6 W 1 1 9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w 6 f D o 2 8 i I C 8 + P E V u d H J 5 I F R 5 c G U 9 I l F 1 Z X J 5 R 3 J v d X B J R C I g V m F s d W U 9 I n N l O T d i N j g w N y 1 h Z m N k L T Q z N D g t O D N h N y 1 l N j E 1 O D k 2 Y j Z j O G M i I C 8 + P C 9 T d G F i b G V F b n R y a W V z P j w v S X R l b T 4 8 S X R l b T 4 8 S X R l b U x v Y 2 F 0 a W 9 u P j x J d G V t V H l w Z T 5 G b 3 J t d W x h P C 9 J d G V t V H l w Z T 4 8 S X R l b V B h d G g + U 2 V j d G l v b j E v R m V 2 Z X J l a X J v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V 2 Z X J l a X J v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h c i V D M y V B N 2 8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Z T F k M j Q 1 M i 0 0 Z T V l L T Q 2 O T A t O T F l N y 0 w N 2 N j O D c w Z T Z i M m Q i I C 8 + P E V u d H J 5 I F R 5 c G U 9 I l F 1 Z X J 5 R 3 J v d X B J R C I g V m F s d W U 9 I n N l O T d i N j g w N y 1 h Z m N k L T Q z N D g t O D N h N y 1 l N j E 1 O D k 2 Y j Z j O G M i I C 8 + P E V u d H J 5 I F R 5 c G U 9 I k 5 h d m l n Y X R p b 2 5 T d G V w T m F t Z S I g V m F s d W U 9 I n N O Y X Z l Z 2 H D p 8 O j b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N Y X L D p 2 8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Q b G F u a W x o Y T U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A 0 V D E 5 O j A x O j A 3 L j I 3 O T k 1 N D V a I i A v P j x F b n R y e S B U e X B l P S J G a W x s Q 2 9 s d W 1 u V H l w Z X M i I F Z h b H V l P S J z Q n d Z R 0 J n W U F C U V V G I i A v P j x F b n R y e S B U e X B l P S J G a W x s Q 2 9 s d W 1 u T m F t Z X M i I F Z h b H V l P S J z W y Z x d W 9 0 O 0 R h d G E m c X V v d D s s J n F 1 b 3 Q 7 R G V z Y 3 J p w 6 f D o 2 8 m c X V v d D s s J n F 1 b 3 Q 7 Q 2 F 0 Z W d v c m l h J n F 1 b 3 Q 7 L C Z x d W 9 0 O 0 R l c 2 N y a c O n w 6 N v I G R h I E N h d G V n b 3 J p Y S Z x d W 9 0 O y w m c X V v d D t G b 3 J t Y S B k Z S B y Z W N l Y m l t Z W 5 0 b y B v d S B w Y W d h b W V u d G 8 m c X V v d D s s J n F 1 b 3 Q 7 U X V h b n R p Z G F k Z S B k Z S B Q Y X J j Z W x h c y Z x d W 9 0 O y w m c X V v d D t W Y W x v c i B Q Y W d v J n F 1 b 3 Q 7 L C Z x d W 9 0 O 0 V z d G l t Y X R p d m E m c X V v d D s s J n F 1 b 3 Q 7 V m F s b 3 I g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Y X L D p 2 8 v V G l w b y B B b H R l c m F k b y 5 7 R G F 0 Y S w w f S Z x d W 9 0 O y w m c X V v d D t T Z W N 0 a W 9 u M S 9 N Y X L D p 2 8 v V G l w b y B B b H R l c m F k b y 5 7 R G V z Y 3 J p w 6 f D o 2 8 s M X 0 m c X V v d D s s J n F 1 b 3 Q 7 U 2 V j d G l v b j E v T W F y w 6 d v L 1 R p c G 8 g Q W x 0 Z X J h Z G 8 u e 0 N h d G V n b 3 J p Y S w y f S Z x d W 9 0 O y w m c X V v d D t T Z W N 0 a W 9 u M S 9 N Y X L D p 2 8 v V G l w b y B B b H R l c m F k b y 5 7 R G V z Y 3 J p w 6 f D o 2 8 g Z G E g Q 2 F 0 Z W d v c m l h L D N 9 J n F 1 b 3 Q 7 L C Z x d W 9 0 O 1 N l Y 3 R p b 2 4 x L 0 1 h c s O n b y 9 U a X B v I E F s d G V y Y W R v L n t G b 3 J t Y S B k Z S B y Z W N l Y m l t Z W 5 0 b y B v d S B w Y W d h b W V u d G 8 s N H 0 m c X V v d D s s J n F 1 b 3 Q 7 U 2 V j d G l v b j E v T W F y w 6 d v L 1 R p c G 8 g Q W x 0 Z X J h Z G 8 u e 1 F 1 Y W 5 0 a W R h Z G U g Z G U g U G F y Y 2 V s Y X M s N X 0 m c X V v d D s s J n F 1 b 3 Q 7 U 2 V j d G l v b j E v T W F y w 6 d v L 1 R p c G 8 g Q W x 0 Z X J h Z G 8 u e 1 Z h b G 9 y I F B h Z 2 8 s N n 0 m c X V v d D s s J n F 1 b 3 Q 7 U 2 V j d G l v b j E v T W F y w 6 d v L 1 R p c G 8 g Q W x 0 Z X J h Z G 8 u e 0 V z d G l t Y X R p d m E s N 3 0 m c X V v d D s s J n F 1 b 3 Q 7 U 2 V j d G l v b j E v T W F y w 6 d v L 1 R p c G 8 g Q W x 0 Z X J h Z G 8 u e 1 Z h b G 9 y I F R v d G F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1 h c s O n b y 9 U a X B v I E F s d G V y Y W R v L n t E Y X R h L D B 9 J n F 1 b 3 Q 7 L C Z x d W 9 0 O 1 N l Y 3 R p b 2 4 x L 0 1 h c s O n b y 9 U a X B v I E F s d G V y Y W R v L n t E Z X N j c m n D p 8 O j b y w x f S Z x d W 9 0 O y w m c X V v d D t T Z W N 0 a W 9 u M S 9 N Y X L D p 2 8 v V G l w b y B B b H R l c m F k b y 5 7 Q 2 F 0 Z W d v c m l h L D J 9 J n F 1 b 3 Q 7 L C Z x d W 9 0 O 1 N l Y 3 R p b 2 4 x L 0 1 h c s O n b y 9 U a X B v I E F s d G V y Y W R v L n t E Z X N j c m n D p 8 O j b y B k Y S B D Y X R l Z 2 9 y a W E s M 3 0 m c X V v d D s s J n F 1 b 3 Q 7 U 2 V j d G l v b j E v T W F y w 6 d v L 1 R p c G 8 g Q W x 0 Z X J h Z G 8 u e 0 Z v c m 1 h I G R l I H J l Y 2 V i a W 1 l b n R v I G 9 1 I H B h Z 2 F t Z W 5 0 b y w 0 f S Z x d W 9 0 O y w m c X V v d D t T Z W N 0 a W 9 u M S 9 N Y X L D p 2 8 v V G l w b y B B b H R l c m F k b y 5 7 U X V h b n R p Z G F k Z S B k Z S B Q Y X J j Z W x h c y w 1 f S Z x d W 9 0 O y w m c X V v d D t T Z W N 0 a W 9 u M S 9 N Y X L D p 2 8 v V G l w b y B B b H R l c m F k b y 5 7 V m F s b 3 I g U G F n b y w 2 f S Z x d W 9 0 O y w m c X V v d D t T Z W N 0 a W 9 u M S 9 N Y X L D p 2 8 v V G l w b y B B b H R l c m F k b y 5 7 R X N 0 a W 1 h d G l 2 Y S w 3 f S Z x d W 9 0 O y w m c X V v d D t T Z W N 0 a W 9 u M S 9 N Y X L D p 2 8 v V G l w b y B B b H R l c m F k b y 5 7 V m F s b 3 I g V G 9 0 Y W w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h c i V D M y V B N 2 8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Y X I l Q z M l Q T d v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l c 2 N s Y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R l M 2 U 5 Z D g w L T Y w M G Y t N D E w Y y 0 5 N z c w L T c 1 Z G E y Z m I 2 M D Y 5 O S I g L z 4 8 R W 5 0 c n k g V H l w Z T 0 i U X V l c n l H c m 9 1 c E l E I i B W Y W x 1 Z T 0 i c 2 U 5 N 2 I 2 O D A 3 L W F m Y 2 Q t N D M 0 O C 0 4 M 2 E 3 L W U 2 M T U 4 O T Z i N m M 4 Y y I g L z 4 8 R W 5 0 c n k g V H l w Z T 0 i T m F 2 a W d h d G l v b l N 0 Z X B O Y W 1 l I i B W Y W x 1 Z T 0 i c 0 5 h d m V n Y c O n w 6 N v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1 l c 2 N s Y S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B s Y W 5 p b G h h N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D R U M T k 6 M D E 6 M D c u M j U 3 N z k 4 N 1 o i I C 8 + P E V u d H J 5 I F R 5 c G U 9 I k Z p b G x D b 2 x 1 b W 5 U e X B l c y I g V m F s d W U 9 I n N C d 1 l H Q m d Z Q U J R V U Z B d 0 0 9 I i A v P j x F b n R y e S B U e X B l P S J G a W x s Q 2 9 s d W 1 u T m F t Z X M i I F Z h b H V l P S J z W y Z x d W 9 0 O 0 R h d G E m c X V v d D s s J n F 1 b 3 Q 7 R G V z Y 3 J p w 6 f D o 2 8 m c X V v d D s s J n F 1 b 3 Q 7 Q 2 F 0 Z W d v c m l h J n F 1 b 3 Q 7 L C Z x d W 9 0 O 0 R l c 2 N y a c O n w 6 N v I G R h I E N h d G V n b 3 J p Y S Z x d W 9 0 O y w m c X V v d D t G b 3 J t Y S B k Z S B y Z W N l Y m l t Z W 5 0 b y B v d S B w Y W d h b W V u d G 8 m c X V v d D s s J n F 1 b 3 Q 7 U X V h b n R p Z G F k Z S B k Z S B Q Y X J j Z W x h c y Z x d W 9 0 O y w m c X V v d D t W Y W x v c i B Q Y W d v J n F 1 b 3 Q 7 L C Z x d W 9 0 O 0 V z d G l t Y X R p d m E m c X V v d D s s J n F 1 b 3 Q 7 V m F s b 3 I g V G 9 0 Y W w m c X V v d D s s J n F 1 b 3 Q 7 T c O q c y Z x d W 9 0 O y w m c X V v d D t E a W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W V z Y 2 x h L 0 Z v b n R l L n t E Y X R h L D B 9 J n F 1 b 3 Q 7 L C Z x d W 9 0 O 1 N l Y 3 R p b 2 4 x L 0 1 l c 2 N s Y S 9 G b 2 5 0 Z S 5 7 R G V z Y 3 J p w 6 f D o 2 8 s M X 0 m c X V v d D s s J n F 1 b 3 Q 7 U 2 V j d G l v b j E v T W V z Y 2 x h L 0 Z v b n R l L n t D Y X R l Z 2 9 y a W E s M n 0 m c X V v d D s s J n F 1 b 3 Q 7 U 2 V j d G l v b j E v T W V z Y 2 x h L 0 Z v b n R l L n t E Z X N j c m n D p 8 O j b y B k Y S B D Y X R l Z 2 9 y a W E s M 3 0 m c X V v d D s s J n F 1 b 3 Q 7 U 2 V j d G l v b j E v T W V z Y 2 x h L 0 Z v b n R l L n t G b 3 J t Y S B k Z S B y Z W N l Y m l t Z W 5 0 b y B v d S B w Y W d h b W V u d G 8 s N H 0 m c X V v d D s s J n F 1 b 3 Q 7 U 2 V j d G l v b j E v T W V z Y 2 x h L 0 Z v b n R l L n t R d W F u d G l k Y W R l I G R l I F B h c m N l b G F z L D V 9 J n F 1 b 3 Q 7 L C Z x d W 9 0 O 1 N l Y 3 R p b 2 4 x L 0 1 l c 2 N s Y S 9 G b 2 5 0 Z S 5 7 V m F s b 3 I g U G F n b y w 2 f S Z x d W 9 0 O y w m c X V v d D t T Z W N 0 a W 9 u M S 9 N Z X N j b G E v R m 9 u d G U u e 0 V z d G l t Y X R p d m E s N 3 0 m c X V v d D s s J n F 1 b 3 Q 7 U 2 V j d G l v b j E v T W V z Y 2 x h L 0 Z v b n R l L n t W Y W x v c i B U b 3 R h b C w 4 f S Z x d W 9 0 O y w m c X V v d D t T Z W N 0 a W 9 u M S 9 N Z X N j b G E v T c O q c y B J b n N l c m l k b y 5 7 T c O q c y w 5 f S Z x d W 9 0 O y w m c X V v d D t T Z W N 0 a W 9 u M S 9 N Z X N j b G E v R G l h I E l u c 2 V y a W R v L n t E a W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N Z X N j b G E v R m 9 u d G U u e 0 R h d G E s M H 0 m c X V v d D s s J n F 1 b 3 Q 7 U 2 V j d G l v b j E v T W V z Y 2 x h L 0 Z v b n R l L n t E Z X N j c m n D p 8 O j b y w x f S Z x d W 9 0 O y w m c X V v d D t T Z W N 0 a W 9 u M S 9 N Z X N j b G E v R m 9 u d G U u e 0 N h d G V n b 3 J p Y S w y f S Z x d W 9 0 O y w m c X V v d D t T Z W N 0 a W 9 u M S 9 N Z X N j b G E v R m 9 u d G U u e 0 R l c 2 N y a c O n w 6 N v I G R h I E N h d G V n b 3 J p Y S w z f S Z x d W 9 0 O y w m c X V v d D t T Z W N 0 a W 9 u M S 9 N Z X N j b G E v R m 9 u d G U u e 0 Z v c m 1 h I G R l I H J l Y 2 V i a W 1 l b n R v I G 9 1 I H B h Z 2 F t Z W 5 0 b y w 0 f S Z x d W 9 0 O y w m c X V v d D t T Z W N 0 a W 9 u M S 9 N Z X N j b G E v R m 9 u d G U u e 1 F 1 Y W 5 0 a W R h Z G U g Z G U g U G F y Y 2 V s Y X M s N X 0 m c X V v d D s s J n F 1 b 3 Q 7 U 2 V j d G l v b j E v T W V z Y 2 x h L 0 Z v b n R l L n t W Y W x v c i B Q Y W d v L D Z 9 J n F 1 b 3 Q 7 L C Z x d W 9 0 O 1 N l Y 3 R p b 2 4 x L 0 1 l c 2 N s Y S 9 G b 2 5 0 Z S 5 7 R X N 0 a W 1 h d G l 2 Y S w 3 f S Z x d W 9 0 O y w m c X V v d D t T Z W N 0 a W 9 u M S 9 N Z X N j b G E v R m 9 u d G U u e 1 Z h b G 9 y I F R v d G F s L D h 9 J n F 1 b 3 Q 7 L C Z x d W 9 0 O 1 N l Y 3 R p b 2 4 x L 0 1 l c 2 N s Y S 9 N w 6 p z I E l u c 2 V y a W R v L n t N w 6 p z L D l 9 J n F 1 b 3 Q 7 L C Z x d W 9 0 O 1 N l Y 3 R p b 2 4 x L 0 1 l c 2 N s Y S 9 E a W E g S W 5 z Z X J p Z G 8 u e 0 R p Y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l c 2 N s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l c 2 N s Y S 9 N J U M z J U F B c y U y M E l u c 2 V y a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z Y 2 x h L 0 R p Y S U y M E l u c 2 V y a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E I 3 Q 9 a W x P N A g l H u n / s y q Y E A A A A A A g A A A A A A E G Y A A A A B A A A g A A A A 4 G 9 l 3 X c C s Y n X i W 9 x A b Z 3 i R 3 l G M T l F b b A e + G 2 f N G H k M o A A A A A D o A A A A A C A A A g A A A A q c P X s W 7 / j s i D W w y 6 5 r 6 9 r h 5 A R p X O x 6 C x e x d K H 8 o x d P l Q A A A A 6 U J K 9 J I U b M m s N T y P E d Q q T s y b U 9 3 b A j / k 0 8 s 6 C i n g l f J u + p w h J p P 5 2 J g x T K W n J G f 6 p l 5 6 t k 7 h o Y H g h i E y 9 O Z Y D 8 K H W V F O b Z 9 3 j s Y P W i q w y / B A A A A A F n Y t x v K i X r I 7 x J / A 4 T I K u X A e x h A 1 X 9 q n v s P C Q U / P w 9 G q k 2 b I t K c 2 H i t Z 6 w E n 0 H c Z g G s B e c O H t 5 U m P Q r s Y n B t / g = = < / D a t a M a s h u p > 
</file>

<file path=customXml/itemProps1.xml><?xml version="1.0" encoding="utf-8"?>
<ds:datastoreItem xmlns:ds="http://schemas.openxmlformats.org/officeDocument/2006/customXml" ds:itemID="{E712B88A-2FDA-4ABF-BF66-E926EEDFD4E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HomePage</vt:lpstr>
      <vt:lpstr>Janeiro</vt:lpstr>
      <vt:lpstr>Fevereiro</vt:lpstr>
      <vt:lpstr>Março</vt:lpstr>
      <vt:lpstr>Metas</vt:lpstr>
      <vt:lpstr>Dash Finanças</vt:lpstr>
      <vt:lpstr>Dash-metas</vt:lpstr>
      <vt:lpstr>Mes1</vt:lpstr>
      <vt:lpstr>Mes2</vt:lpstr>
      <vt:lpstr>Mes3</vt:lpstr>
      <vt:lpstr>Gráfico e Tabela dinamica</vt:lpstr>
      <vt:lpstr>Base_de_dados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 César Junior</dc:creator>
  <cp:lastModifiedBy>Silvio César Junior</cp:lastModifiedBy>
  <dcterms:created xsi:type="dcterms:W3CDTF">2026-01-02T13:39:16Z</dcterms:created>
  <dcterms:modified xsi:type="dcterms:W3CDTF">2026-01-04T19:04:29Z</dcterms:modified>
</cp:coreProperties>
</file>